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Midterm Exam\"/>
    </mc:Choice>
  </mc:AlternateContent>
  <xr:revisionPtr revIDLastSave="0" documentId="13_ncr:1_{797012E3-30FC-4B69-BE19-5AC378CA9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blem 1" sheetId="1" r:id="rId1"/>
  </sheets>
  <definedNames>
    <definedName name="GRMN">'Problem 1'!$F$3:$F$62</definedName>
    <definedName name="LUV">'Problem 1'!$H$3:$H$62</definedName>
    <definedName name="SBUX">'Problem 1'!$G$3:$G$62</definedName>
    <definedName name="solver_adj" localSheetId="0" hidden="1">'Problem 1'!$K$15:$K$17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'Problem 1'!$K$18</definedName>
    <definedName name="solver_lhs2" localSheetId="0" hidden="1">'Problem 1'!$L$22</definedName>
    <definedName name="solver_lhs3" localSheetId="0" hidden="1">'Problem 1'!$M$14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'Problem 1'!$L$21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1</definedName>
    <definedName name="solver_rhs2" localSheetId="0" hidden="1">0.06</definedName>
    <definedName name="solver_rhs3" localSheetId="0" hidden="1">'Problem 1'!$N$14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I1" i="1"/>
  <c r="G1" i="1"/>
  <c r="F1" i="1"/>
  <c r="D1" i="1"/>
  <c r="H1" i="1" s="1"/>
  <c r="C1" i="1"/>
  <c r="B1" i="1"/>
  <c r="P27" i="1"/>
  <c r="P29" i="1"/>
  <c r="P26" i="1"/>
  <c r="P25" i="1"/>
  <c r="E2" i="1" a="1"/>
  <c r="D2" i="1" a="1"/>
  <c r="C2" i="1" a="1"/>
  <c r="A2" i="1" a="1"/>
  <c r="E2" i="1" l="1"/>
  <c r="D2" i="1"/>
  <c r="C2" i="1"/>
  <c r="A2" i="1"/>
  <c r="P28" i="1"/>
  <c r="K7" i="1" l="1"/>
  <c r="K12" i="1" s="1"/>
  <c r="K6" i="1"/>
  <c r="M4" i="1" s="1"/>
  <c r="M9" i="1" s="1"/>
  <c r="N24" i="1" s="1"/>
  <c r="K5" i="1"/>
  <c r="L4" i="1" s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G3" i="1"/>
  <c r="H3" i="1"/>
  <c r="I3" i="1"/>
  <c r="F3" i="1"/>
  <c r="K18" i="1"/>
  <c r="N14" i="1"/>
  <c r="M14" i="1"/>
  <c r="L14" i="1"/>
  <c r="M6" i="1"/>
  <c r="N4" i="1" l="1"/>
  <c r="N9" i="1" s="1"/>
  <c r="O24" i="1" s="1"/>
  <c r="K10" i="1"/>
  <c r="K11" i="1"/>
  <c r="G66" i="1"/>
  <c r="G64" i="1"/>
  <c r="G65" i="1" s="1"/>
  <c r="M11" i="1" s="1"/>
  <c r="M16" i="1" s="1"/>
  <c r="H64" i="1"/>
  <c r="H65" i="1" s="1"/>
  <c r="I64" i="1"/>
  <c r="I65" i="1" s="1"/>
  <c r="F64" i="1"/>
  <c r="F65" i="1" s="1"/>
  <c r="L9" i="1"/>
  <c r="M24" i="1" s="1"/>
  <c r="I66" i="1"/>
  <c r="F66" i="1"/>
  <c r="H66" i="1"/>
  <c r="L5" i="1"/>
  <c r="M5" i="1"/>
  <c r="M7" i="1"/>
  <c r="N6" i="1"/>
  <c r="N5" i="1"/>
  <c r="L7" i="1"/>
  <c r="L6" i="1"/>
  <c r="H67" i="1" l="1"/>
  <c r="H68" i="1" s="1"/>
  <c r="I67" i="1"/>
  <c r="I68" i="1" s="1"/>
  <c r="F67" i="1"/>
  <c r="F68" i="1" s="1"/>
  <c r="M12" i="1"/>
  <c r="M17" i="1" s="1"/>
  <c r="G67" i="1"/>
  <c r="G68" i="1" s="1"/>
  <c r="L12" i="1"/>
  <c r="N10" i="1" s="1"/>
  <c r="N15" i="1" s="1"/>
  <c r="L10" i="1"/>
  <c r="L15" i="1" s="1"/>
  <c r="L11" i="1"/>
  <c r="L16" i="1" s="1"/>
  <c r="N7" i="1"/>
  <c r="N12" i="1" l="1"/>
  <c r="N17" i="1" s="1"/>
  <c r="L22" i="1"/>
  <c r="M10" i="1"/>
  <c r="M15" i="1" s="1"/>
  <c r="N11" i="1"/>
  <c r="N16" i="1" s="1"/>
  <c r="L17" i="1"/>
  <c r="L20" i="1" l="1"/>
  <c r="L21" i="1" s="1"/>
  <c r="N2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0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</futureMetadata>
  <cellMetadata count="1">
    <bk>
      <rc t="1" v="0"/>
    </bk>
  </cellMetadata>
  <valueMetadata count="303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</valueMetadata>
</metadata>
</file>

<file path=xl/sharedStrings.xml><?xml version="1.0" encoding="utf-8"?>
<sst xmlns="http://schemas.openxmlformats.org/spreadsheetml/2006/main" count="21" uniqueCount="19">
  <si>
    <t>Date</t>
  </si>
  <si>
    <t>Stand Dev</t>
  </si>
  <si>
    <t>Ann SD</t>
  </si>
  <si>
    <t>Correl</t>
  </si>
  <si>
    <t>Beta</t>
  </si>
  <si>
    <t>Rf</t>
  </si>
  <si>
    <t>Rm-Rf</t>
  </si>
  <si>
    <t>Exp Ret</t>
  </si>
  <si>
    <t>Var</t>
  </si>
  <si>
    <t>Std Dev</t>
  </si>
  <si>
    <t>SD</t>
  </si>
  <si>
    <t>Sum</t>
  </si>
  <si>
    <t>MVP</t>
  </si>
  <si>
    <t>Sharpe</t>
  </si>
  <si>
    <t>GRMN</t>
  </si>
  <si>
    <t>SBUX</t>
  </si>
  <si>
    <t>IVV</t>
  </si>
  <si>
    <t>LUV</t>
  </si>
  <si>
    <t>MVE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</si>
</sst>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10" fontId="3" fillId="0" borderId="0" xfId="2" applyNumberFormat="1" applyFont="1"/>
    <xf numFmtId="10" fontId="2" fillId="0" borderId="0" xfId="0" applyNumberFormat="1" applyFont="1" applyAlignment="1">
      <alignment horizontal="center"/>
    </xf>
    <xf numFmtId="43" fontId="3" fillId="0" borderId="0" xfId="1" applyFont="1"/>
    <xf numFmtId="2" fontId="0" fillId="0" borderId="0" xfId="0" applyNumberFormat="1"/>
    <xf numFmtId="164" fontId="0" fillId="0" borderId="0" xfId="0" applyNumberFormat="1"/>
    <xf numFmtId="165" fontId="3" fillId="0" borderId="0" xfId="1" applyNumberFormat="1" applyFont="1"/>
    <xf numFmtId="166" fontId="2" fillId="0" borderId="0" xfId="0" applyNumberFormat="1" applyFont="1" applyAlignment="1">
      <alignment horizontal="center"/>
    </xf>
    <xf numFmtId="0" fontId="4" fillId="0" borderId="0" xfId="0" applyFont="1"/>
    <xf numFmtId="9" fontId="4" fillId="0" borderId="0" xfId="0" applyNumberFormat="1" applyFont="1"/>
    <xf numFmtId="10" fontId="4" fillId="0" borderId="0" xfId="2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/>
    <xf numFmtId="10" fontId="0" fillId="0" borderId="0" xfId="0" applyNumberFormat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5">
  <a r="1" c="61">
    <v t="i">0</v>
    <v t="i">30</v>
    <v t="i">61</v>
    <v t="i">92</v>
    <v t="i">122</v>
    <v t="i">153</v>
    <v t="i">183</v>
    <v t="i">214</v>
    <v t="i">245</v>
    <v t="i">274</v>
    <v t="i">305</v>
    <v t="i">335</v>
    <v t="i">366</v>
    <v t="i">396</v>
    <v t="i">427</v>
    <v t="i">458</v>
    <v t="i">488</v>
    <v t="i">519</v>
    <v t="i">549</v>
    <v t="i">580</v>
    <v t="i">611</v>
    <v t="i">639</v>
    <v t="i">670</v>
    <v t="i">700</v>
    <v t="i">731</v>
    <v t="i">761</v>
    <v t="i">792</v>
    <v t="i">823</v>
    <v t="i">853</v>
    <v t="i">884</v>
    <v t="i">914</v>
    <v t="i">945</v>
    <v t="i">976</v>
    <v t="i">1004</v>
    <v t="i">1035</v>
    <v t="i">1065</v>
    <v t="i">1096</v>
    <v t="i">1126</v>
    <v t="i">1157</v>
    <v t="i">1188</v>
    <v t="i">1218</v>
    <v t="i">1249</v>
    <v t="i">1279</v>
    <v t="i">1310</v>
    <v t="i">1341</v>
    <v t="i">1369</v>
    <v t="i">1400</v>
    <v t="i">1430</v>
    <v t="i">1461</v>
    <v t="i">1491</v>
    <v t="i">1522</v>
    <v t="i">1553</v>
    <v t="i">1583</v>
    <v t="i">1614</v>
    <v t="i">1644</v>
    <v t="i">1675</v>
    <v t="i">1706</v>
    <v t="i">1735</v>
    <v t="i">1766</v>
    <v t="i">1796</v>
    <v t="i">1827</v>
  </a>
  <a r="1" c="61">
    <v>50.78</v>
    <v>51.53</v>
    <v>52.32</v>
    <v>54.01</v>
    <v>56.13</v>
    <v>57.64</v>
    <v>53.98</v>
    <v>54.98</v>
    <v>46.19</v>
    <v>35.61</v>
    <v>31.25</v>
    <v>32.1</v>
    <v>34.18</v>
    <v>30.89</v>
    <v>37.58</v>
    <v>37.5</v>
    <v>39.53</v>
    <v>46.34</v>
    <v>46.61</v>
    <v>43.94</v>
    <v>58.13</v>
    <v>61.06</v>
    <v>62.78</v>
    <v>61.46</v>
    <v>53.09</v>
    <v>50.52</v>
    <v>49.78</v>
    <v>51.43</v>
    <v>47.28</v>
    <v>44.4</v>
    <v>42.84</v>
    <v>44.76</v>
    <v>43.8</v>
    <v>45.8</v>
    <v>46.72</v>
    <v>45.86</v>
    <v>36.119999999999997</v>
    <v>38.119999999999997</v>
    <v>36.700000000000003</v>
    <v>30.84</v>
    <v>36.35</v>
    <v>39.909999999999997</v>
    <v>33.67</v>
    <v>35.770000000000003</v>
    <v>33.58</v>
    <v>32.54</v>
    <v>30.29</v>
    <v>29.87</v>
    <v>36.21</v>
    <v>34.159999999999997</v>
    <v>31.6</v>
    <v>27.07</v>
    <v>22.23</v>
    <v>25.57</v>
    <v>28.88</v>
    <v>29.89</v>
    <v>34.270000000000003</v>
    <v>29.19</v>
    <v>25.94</v>
    <v>26.84</v>
    <v>28.61</v>
  </a>
  <a r="1" c="61">
    <v>294.75</v>
    <v>299.23</v>
    <v>294.27</v>
    <v>298.52</v>
    <v>304.97000000000003</v>
    <v>316.06</v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</a>
  <a r="1" c="61">
    <v>79.8</v>
    <v>78.59</v>
    <v>81.569999999999993</v>
    <v>84.69</v>
    <v>93.75</v>
    <v>97.69</v>
    <v>97.56</v>
    <v>96.95</v>
    <v>88.39</v>
    <v>74.959999999999994</v>
    <v>81.16</v>
    <v>90.17</v>
    <v>97.5</v>
    <v>98.59</v>
    <v>103.61</v>
    <v>94.86</v>
    <v>104.02</v>
    <v>116.76</v>
    <v>119.66</v>
    <v>114.86</v>
    <v>124.02</v>
    <v>131.85</v>
    <v>137.24</v>
    <v>142.24</v>
    <v>144.63999999999999</v>
    <v>157.19999999999999</v>
    <v>174.43</v>
    <v>155.46</v>
    <v>143.6</v>
    <v>133.54</v>
    <v>136.16999999999999</v>
    <v>124.42</v>
    <v>110.44</v>
    <v>118.61</v>
    <v>109.74</v>
    <v>105.62</v>
    <v>98.25</v>
    <v>97.62</v>
    <v>88.49</v>
    <v>80.31</v>
    <v>88.04</v>
    <v>92.99</v>
    <v>92.29</v>
    <v>98.88</v>
    <v>98.13</v>
    <v>100.92</v>
    <v>98.17</v>
    <v>103.15</v>
    <v>104.29</v>
    <v>105.89</v>
    <v>106.02</v>
    <v>105.2</v>
    <v>102.53</v>
    <v>122.24</v>
    <v>128.54</v>
    <v>119.49</v>
    <v>137.35</v>
    <v>148.87</v>
    <v>144.47</v>
    <v>163.85</v>
    <v>162.91999999999999</v>
  </a>
  <a r="1" c="61">
    <v>83.83</v>
    <v>94.69</v>
    <v>96.56</v>
    <v>88.42</v>
    <v>84.56</v>
    <v>85.43</v>
    <v>87.92</v>
    <v>84.83</v>
    <v>78.430000000000007</v>
    <v>65.739999999999995</v>
    <v>76.73</v>
    <v>77.989999999999995</v>
    <v>73.59</v>
    <v>76.53</v>
    <v>84.47</v>
    <v>85.92</v>
    <v>86.96</v>
    <v>98.02</v>
    <v>106.98</v>
    <v>96.81</v>
    <v>108.03</v>
    <v>109.27</v>
    <v>114.49</v>
    <v>113.88</v>
    <v>111.81</v>
    <v>121.43</v>
    <v>117.49</v>
    <v>110.31</v>
    <v>106.07</v>
    <v>109.64</v>
    <v>116.97</v>
    <v>98.32</v>
    <v>91.79</v>
    <v>90.97</v>
    <v>74.64</v>
    <v>78.5</v>
    <v>76.39</v>
    <v>84.78</v>
    <v>84.07</v>
    <v>84.26</v>
    <v>86.59</v>
    <v>102.2</v>
    <v>99.2</v>
    <v>109.14</v>
    <v>102.09</v>
    <v>104.13</v>
    <v>114.29</v>
    <v>97.64</v>
    <v>99.06</v>
    <v>101.57</v>
    <v>97.44</v>
    <v>91.27</v>
    <v>92.24</v>
    <v>99.3</v>
    <v>96.01</v>
    <v>93.03</v>
    <v>94.9</v>
    <v>91.39</v>
    <v>88.49</v>
    <v>80.22</v>
    <v>77.849999999999994</v>
  </a>
</arrayData>
</file>

<file path=xl/richData/rdrichvalue.xml><?xml version="1.0" encoding="utf-8"?>
<rvData xmlns="http://schemas.microsoft.com/office/spreadsheetml/2017/richdata" count="307">
  <rv s="0">
    <fb>43617</fb>
    <v>0</v>
  </rv>
  <rv s="0">
    <fb>79.8</fb>
    <v>1</v>
  </rv>
  <rv s="0">
    <fb>83.83</fb>
    <v>1</v>
  </rv>
  <rv s="0">
    <fb>50.78</fb>
    <v>1</v>
  </rv>
  <rv s="0">
    <fb>294.75</fb>
    <v>1</v>
  </rv>
  <rv s="0">
    <fb>43647</fb>
    <v>0</v>
  </rv>
  <rv s="0">
    <fb>78.59</fb>
    <v>1</v>
  </rv>
  <rv s="0">
    <fb>94.69</fb>
    <v>1</v>
  </rv>
  <rv s="0">
    <fb>51.53</fb>
    <v>1</v>
  </rv>
  <rv s="0">
    <fb>299.23</fb>
    <v>1</v>
  </rv>
  <rv s="0">
    <fb>43678</fb>
    <v>0</v>
  </rv>
  <rv s="0">
    <fb>81.569999999999993</fb>
    <v>1</v>
  </rv>
  <rv s="0">
    <fb>96.56</fb>
    <v>1</v>
  </rv>
  <rv s="0">
    <fb>52.32</fb>
    <v>1</v>
  </rv>
  <rv s="0">
    <fb>294.27</fb>
    <v>1</v>
  </rv>
  <rv s="0">
    <fb>43709</fb>
    <v>0</v>
  </rv>
  <rv s="0">
    <fb>84.69</fb>
    <v>1</v>
  </rv>
  <rv s="0">
    <fb>88.42</fb>
    <v>1</v>
  </rv>
  <rv s="0">
    <fb>54.01</fb>
    <v>1</v>
  </rv>
  <rv s="0">
    <fb>298.52</fb>
    <v>1</v>
  </rv>
  <rv s="0">
    <fb>43739</fb>
    <v>0</v>
  </rv>
  <rv s="0">
    <fb>93.75</fb>
    <v>1</v>
  </rv>
  <rv s="0">
    <fb>84.56</fb>
    <v>1</v>
  </rv>
  <rv s="0">
    <fb>56.13</fb>
    <v>1</v>
  </rv>
  <rv s="0">
    <fb>304.97000000000003</fb>
    <v>1</v>
  </rv>
  <rv s="0">
    <fb>43770</fb>
    <v>0</v>
  </rv>
  <rv s="0">
    <fb>97.69</fb>
    <v>1</v>
  </rv>
  <rv s="0">
    <fb>85.43</fb>
    <v>1</v>
  </rv>
  <rv s="0">
    <fb>57.64</fb>
    <v>1</v>
  </rv>
  <rv s="0">
    <fb>316.06</fb>
    <v>1</v>
  </rv>
  <rv s="0">
    <fb>43800</fb>
    <v>0</v>
  </rv>
  <rv s="0">
    <fb>97.56</fb>
    <v>1</v>
  </rv>
  <rv s="0">
    <fb>87.92</fb>
    <v>1</v>
  </rv>
  <rv s="0">
    <fb>53.98</fb>
    <v>1</v>
  </rv>
  <rv s="0">
    <fb>323.24</fb>
    <v>1</v>
  </rv>
  <rv s="0">
    <fb>43831</fb>
    <v>0</v>
  </rv>
  <rv s="0">
    <fb>96.95</fb>
    <v>1</v>
  </rv>
  <rv s="0">
    <fb>84.83</fb>
    <v>1</v>
  </rv>
  <rv s="0">
    <fb>54.98</fb>
    <v>1</v>
  </rv>
  <rv s="0">
    <fb>43862</fb>
    <v>0</v>
  </rv>
  <rv s="0">
    <fb>88.39</fb>
    <v>1</v>
  </rv>
  <rv s="0">
    <fb>78.430000000000007</fb>
    <v>1</v>
  </rv>
  <rv s="0">
    <fb>46.19</fb>
    <v>1</v>
  </rv>
  <rv s="0">
    <fb>295.91000000000003</fb>
    <v>1</v>
  </rv>
  <rv s="0">
    <fb>43891</fb>
    <v>0</v>
  </rv>
  <rv s="0">
    <fb>74.959999999999994</fb>
    <v>1</v>
  </rv>
  <rv s="0">
    <fb>65.739999999999995</fb>
    <v>1</v>
  </rv>
  <rv s="0">
    <fb>35.61</fb>
    <v>1</v>
  </rv>
  <rv s="0">
    <fb>258.39999999999998</fb>
    <v>1</v>
  </rv>
  <rv s="0">
    <fb>43922</fb>
    <v>0</v>
  </rv>
  <rv s="0">
    <fb>81.16</fb>
    <v>1</v>
  </rv>
  <rv s="0">
    <fb>76.73</fb>
    <v>1</v>
  </rv>
  <rv s="0">
    <fb>31.25</fb>
    <v>1</v>
  </rv>
  <rv s="0">
    <fb>291.16000000000003</fb>
    <v>1</v>
  </rv>
  <rv s="0">
    <fb>43952</fb>
    <v>0</v>
  </rv>
  <rv s="0">
    <fb>90.17</fb>
    <v>1</v>
  </rv>
  <rv s="0">
    <fb>77.989999999999995</fb>
    <v>1</v>
  </rv>
  <rv s="0">
    <fb>32.1</fb>
    <v>1</v>
  </rv>
  <rv s="0">
    <fb>305.18</fb>
    <v>1</v>
  </rv>
  <rv s="0">
    <fb>43983</fb>
    <v>0</v>
  </rv>
  <rv s="0">
    <fb>97.5</fb>
    <v>1</v>
  </rv>
  <rv s="0">
    <fb>73.59</fb>
    <v>1</v>
  </rv>
  <rv s="0">
    <fb>34.18</fb>
    <v>1</v>
  </rv>
  <rv s="0">
    <fb>309.69</fb>
    <v>1</v>
  </rv>
  <rv s="0">
    <fb>44013</fb>
    <v>0</v>
  </rv>
  <rv s="0">
    <fb>98.59</fb>
    <v>1</v>
  </rv>
  <rv s="0">
    <fb>76.53</fb>
    <v>1</v>
  </rv>
  <rv s="0">
    <fb>30.89</fb>
    <v>1</v>
  </rv>
  <rv s="0">
    <fb>327.82</fb>
    <v>1</v>
  </rv>
  <rv s="0">
    <fb>44044</fb>
    <v>0</v>
  </rv>
  <rv s="0">
    <fb>103.61</fb>
    <v>1</v>
  </rv>
  <rv s="0">
    <fb>84.47</fb>
    <v>1</v>
  </rv>
  <rv s="0">
    <fb>37.58</fb>
    <v>1</v>
  </rv>
  <rv s="0">
    <fb>350.77</fb>
    <v>1</v>
  </rv>
  <rv s="0">
    <fb>44075</fb>
    <v>0</v>
  </rv>
  <rv s="0">
    <fb>94.86</fb>
    <v>1</v>
  </rv>
  <rv s="0">
    <fb>85.92</fb>
    <v>1</v>
  </rv>
  <rv s="0">
    <fb>37.5</fb>
    <v>1</v>
  </rv>
  <rv s="0">
    <fb>336.06</fb>
    <v>1</v>
  </rv>
  <rv s="0">
    <fb>44105</fb>
    <v>0</v>
  </rv>
  <rv s="0">
    <fb>104.02</fb>
    <v>1</v>
  </rv>
  <rv s="0">
    <fb>86.96</fb>
    <v>1</v>
  </rv>
  <rv s="0">
    <fb>39.53</fb>
    <v>1</v>
  </rv>
  <rv s="0">
    <fb>327.62</fb>
    <v>1</v>
  </rv>
  <rv s="0">
    <fb>44136</fb>
    <v>0</v>
  </rv>
  <rv s="0">
    <fb>116.76</fb>
    <v>1</v>
  </rv>
  <rv s="0">
    <fb>98.02</fb>
    <v>1</v>
  </rv>
  <rv s="0">
    <fb>46.34</fb>
    <v>1</v>
  </rv>
  <rv s="0">
    <fb>363.32</fb>
    <v>1</v>
  </rv>
  <rv s="0">
    <fb>44166</fb>
    <v>0</v>
  </rv>
  <rv s="0">
    <fb>119.66</fb>
    <v>1</v>
  </rv>
  <rv s="0">
    <fb>106.98</fb>
    <v>1</v>
  </rv>
  <rv s="0">
    <fb>46.61</fb>
    <v>1</v>
  </rv>
  <rv s="0">
    <fb>375.39</fb>
    <v>1</v>
  </rv>
  <rv s="0">
    <fb>44197</fb>
    <v>0</v>
  </rv>
  <rv s="0">
    <fb>114.86</fb>
    <v>1</v>
  </rv>
  <rv s="0">
    <fb>96.81</fb>
    <v>1</v>
  </rv>
  <rv s="0">
    <fb>43.94</fb>
    <v>1</v>
  </rv>
  <rv s="0">
    <fb>371.52</fb>
    <v>1</v>
  </rv>
  <rv s="0">
    <fb>44228</fb>
    <v>0</v>
  </rv>
  <rv s="0">
    <fb>124.02</fb>
    <v>1</v>
  </rv>
  <rv s="0">
    <fb>108.03</fb>
    <v>1</v>
  </rv>
  <rv s="0">
    <fb>58.13</fb>
    <v>1</v>
  </rv>
  <rv s="0">
    <fb>381.77</fb>
    <v>1</v>
  </rv>
  <rv s="0">
    <fb>44256</fb>
    <v>0</v>
  </rv>
  <rv s="0">
    <fb>131.85</fb>
    <v>1</v>
  </rv>
  <rv s="0">
    <fb>109.27</fb>
    <v>1</v>
  </rv>
  <rv s="0">
    <fb>61.06</fb>
    <v>1</v>
  </rv>
  <rv s="0">
    <fb>397.82</fb>
    <v>1</v>
  </rv>
  <rv s="0">
    <fb>44287</fb>
    <v>0</v>
  </rv>
  <rv s="0">
    <fb>137.24</fb>
    <v>1</v>
  </rv>
  <rv s="0">
    <fb>114.49</fb>
    <v>1</v>
  </rv>
  <rv s="0">
    <fb>62.78</fb>
    <v>1</v>
  </rv>
  <rv s="0">
    <fb>418.88</fb>
    <v>1</v>
  </rv>
  <rv s="0">
    <fb>44317</fb>
    <v>0</v>
  </rv>
  <rv s="0">
    <fb>142.24</fb>
    <v>1</v>
  </rv>
  <rv s="0">
    <fb>113.88</fb>
    <v>1</v>
  </rv>
  <rv s="0">
    <fb>61.46</fb>
    <v>1</v>
  </rv>
  <rv s="0">
    <fb>421.65</fb>
    <v>1</v>
  </rv>
  <rv s="0">
    <fb>44348</fb>
    <v>0</v>
  </rv>
  <rv s="0">
    <fb>144.63999999999999</fb>
    <v>1</v>
  </rv>
  <rv s="0">
    <fb>111.81</fb>
    <v>1</v>
  </rv>
  <rv s="0">
    <fb>53.09</fb>
    <v>1</v>
  </rv>
  <rv s="0">
    <fb>429.92</fb>
    <v>1</v>
  </rv>
  <rv s="0">
    <fb>44378</fb>
    <v>0</v>
  </rv>
  <rv s="0">
    <fb>157.19999999999999</fb>
    <v>1</v>
  </rv>
  <rv s="0">
    <fb>121.43</fb>
    <v>1</v>
  </rv>
  <rv s="0">
    <fb>50.52</fb>
    <v>1</v>
  </rv>
  <rv s="0">
    <fb>440.4</fb>
    <v>1</v>
  </rv>
  <rv s="0">
    <fb>44409</fb>
    <v>0</v>
  </rv>
  <rv s="0">
    <fb>174.43</fb>
    <v>1</v>
  </rv>
  <rv s="0">
    <fb>117.49</fb>
    <v>1</v>
  </rv>
  <rv s="0">
    <fb>49.78</fb>
    <v>1</v>
  </rv>
  <rv s="0">
    <fb>453.71</fb>
    <v>1</v>
  </rv>
  <rv s="0">
    <fb>44440</fb>
    <v>0</v>
  </rv>
  <rv s="0">
    <fb>155.46</fb>
    <v>1</v>
  </rv>
  <rv s="0">
    <fb>110.31</fb>
    <v>1</v>
  </rv>
  <rv s="0">
    <fb>51.43</fb>
    <v>1</v>
  </rv>
  <rv s="0">
    <fb>430.82</fb>
    <v>1</v>
  </rv>
  <rv s="0">
    <fb>44470</fb>
    <v>0</v>
  </rv>
  <rv s="0">
    <fb>143.6</fb>
    <v>1</v>
  </rv>
  <rv s="0">
    <fb>106.07</fb>
    <v>1</v>
  </rv>
  <rv s="0">
    <fb>47.28</fb>
    <v>1</v>
  </rv>
  <rv s="0">
    <fb>460.99</fb>
    <v>1</v>
  </rv>
  <rv s="0">
    <fb>44501</fb>
    <v>0</v>
  </rv>
  <rv s="0">
    <fb>133.54</fb>
    <v>1</v>
  </rv>
  <rv s="0">
    <fb>109.64</fb>
    <v>1</v>
  </rv>
  <rv s="0">
    <fb>44.4</fb>
    <v>1</v>
  </rv>
  <rv s="0">
    <fb>457.63</fb>
    <v>1</v>
  </rv>
  <rv s="0">
    <fb>44531</fb>
    <v>0</v>
  </rv>
  <rv s="0">
    <fb>136.16999999999999</fb>
    <v>1</v>
  </rv>
  <rv s="0">
    <fb>116.97</fb>
    <v>1</v>
  </rv>
  <rv s="0">
    <fb>42.84</fb>
    <v>1</v>
  </rv>
  <rv s="0">
    <fb>476.99</fb>
    <v>1</v>
  </rv>
  <rv s="0">
    <fb>44562</fb>
    <v>0</v>
  </rv>
  <rv s="0">
    <fb>124.42</fb>
    <v>1</v>
  </rv>
  <rv s="0">
    <fb>98.32</fb>
    <v>1</v>
  </rv>
  <rv s="0">
    <fb>44.76</fb>
    <v>1</v>
  </rv>
  <rv s="0">
    <fb>451.77</fb>
    <v>1</v>
  </rv>
  <rv s="0">
    <fb>44593</fb>
    <v>0</v>
  </rv>
  <rv s="0">
    <fb>110.44</fb>
    <v>1</v>
  </rv>
  <rv s="0">
    <fb>91.79</fb>
    <v>1</v>
  </rv>
  <rv s="0">
    <fb>43.8</fb>
    <v>1</v>
  </rv>
  <rv s="0">
    <fb>438.72</fb>
    <v>1</v>
  </rv>
  <rv s="0">
    <fb>44621</fb>
    <v>0</v>
  </rv>
  <rv s="0">
    <fb>118.61</fb>
    <v>1</v>
  </rv>
  <rv s="0">
    <fb>90.97</fb>
    <v>1</v>
  </rv>
  <rv s="0">
    <fb>45.8</fb>
    <v>1</v>
  </rv>
  <rv s="0">
    <fb>453.69</fb>
    <v>1</v>
  </rv>
  <rv s="0">
    <fb>44652</fb>
    <v>0</v>
  </rv>
  <rv s="0">
    <fb>109.74</fb>
    <v>1</v>
  </rv>
  <rv s="0">
    <fb>74.64</fb>
    <v>1</v>
  </rv>
  <rv s="0">
    <fb>46.72</fb>
    <v>1</v>
  </rv>
  <rv s="0">
    <fb>413.56</fb>
    <v>1</v>
  </rv>
  <rv s="0">
    <fb>44682</fb>
    <v>0</v>
  </rv>
  <rv s="0">
    <fb>105.62</fb>
    <v>1</v>
  </rv>
  <rv s="0">
    <fb>78.5</fb>
    <v>1</v>
  </rv>
  <rv s="0">
    <fb>45.86</fb>
    <v>1</v>
  </rv>
  <rv s="0">
    <fb>414.87</fb>
    <v>1</v>
  </rv>
  <rv s="0">
    <fb>44713</fb>
    <v>0</v>
  </rv>
  <rv s="0">
    <fb>98.25</fb>
    <v>1</v>
  </rv>
  <rv s="0">
    <fb>76.39</fb>
    <v>1</v>
  </rv>
  <rv s="0">
    <fb>36.119999999999997</fb>
    <v>1</v>
  </rv>
  <rv s="0">
    <fb>379.15</fb>
    <v>1</v>
  </rv>
  <rv s="0">
    <fb>44743</fb>
    <v>0</v>
  </rv>
  <rv s="0">
    <fb>97.62</fb>
    <v>1</v>
  </rv>
  <rv s="0">
    <fb>84.78</fb>
    <v>1</v>
  </rv>
  <rv s="0">
    <fb>38.119999999999997</fb>
    <v>1</v>
  </rv>
  <rv s="0">
    <fb>414.28</fb>
    <v>1</v>
  </rv>
  <rv s="0">
    <fb>44774</fb>
    <v>0</v>
  </rv>
  <rv s="0">
    <fb>88.49</fb>
    <v>1</v>
  </rv>
  <rv s="0">
    <fb>84.07</fb>
    <v>1</v>
  </rv>
  <rv s="0">
    <fb>36.700000000000003</fb>
    <v>1</v>
  </rv>
  <rv s="0">
    <fb>397.18</fb>
    <v>1</v>
  </rv>
  <rv s="0">
    <fb>44805</fb>
    <v>0</v>
  </rv>
  <rv s="0">
    <fb>80.31</fb>
    <v>1</v>
  </rv>
  <rv s="0">
    <fb>84.26</fb>
    <v>1</v>
  </rv>
  <rv s="0">
    <fb>30.84</fb>
    <v>1</v>
  </rv>
  <rv s="0">
    <fb>358.65</fb>
    <v>1</v>
  </rv>
  <rv s="0">
    <fb>44835</fb>
    <v>0</v>
  </rv>
  <rv s="0">
    <fb>88.04</fb>
    <v>1</v>
  </rv>
  <rv s="0">
    <fb>86.59</fb>
    <v>1</v>
  </rv>
  <rv s="0">
    <fb>36.35</fb>
    <v>1</v>
  </rv>
  <rv s="0">
    <fb>387.79</fb>
    <v>1</v>
  </rv>
  <rv s="0">
    <fb>44866</fb>
    <v>0</v>
  </rv>
  <rv s="0">
    <fb>92.99</fb>
    <v>1</v>
  </rv>
  <rv s="0">
    <fb>102.2</fb>
    <v>1</v>
  </rv>
  <rv s="0">
    <fb>39.909999999999997</fb>
    <v>1</v>
  </rv>
  <rv s="0">
    <fb>409.32</fb>
    <v>1</v>
  </rv>
  <rv s="0">
    <fb>44896</fb>
    <v>0</v>
  </rv>
  <rv s="0">
    <fb>92.29</fb>
    <v>1</v>
  </rv>
  <rv s="0">
    <fb>99.2</fb>
    <v>1</v>
  </rv>
  <rv s="0">
    <fb>33.67</fb>
    <v>1</v>
  </rv>
  <rv s="0">
    <fb>384.21</fb>
    <v>1</v>
  </rv>
  <rv s="0">
    <fb>44927</fb>
    <v>0</v>
  </rv>
  <rv s="0">
    <fb>98.88</fb>
    <v>1</v>
  </rv>
  <rv s="0">
    <fb>109.14</fb>
    <v>1</v>
  </rv>
  <rv s="0">
    <fb>35.770000000000003</fb>
    <v>1</v>
  </rv>
  <rv s="0">
    <fb>408.31</fb>
    <v>1</v>
  </rv>
  <rv s="0">
    <fb>44958</fb>
    <v>0</v>
  </rv>
  <rv s="0">
    <fb>98.13</fb>
    <v>1</v>
  </rv>
  <rv s="0">
    <fb>102.09</fb>
    <v>1</v>
  </rv>
  <rv s="0">
    <fb>33.58</fb>
    <v>1</v>
  </rv>
  <rv s="0">
    <fb>397.97</fb>
    <v>1</v>
  </rv>
  <rv s="0">
    <fb>44986</fb>
    <v>0</v>
  </rv>
  <rv s="0">
    <fb>100.92</fb>
    <v>1</v>
  </rv>
  <rv s="0">
    <fb>104.13</fb>
    <v>1</v>
  </rv>
  <rv s="0">
    <fb>32.54</fb>
    <v>1</v>
  </rv>
  <rv s="0">
    <fb>411.08</fb>
    <v>1</v>
  </rv>
  <rv s="0">
    <fb>45017</fb>
    <v>0</v>
  </rv>
  <rv s="0">
    <fb>98.17</fb>
    <v>1</v>
  </rv>
  <rv s="0">
    <fb>114.29</fb>
    <v>1</v>
  </rv>
  <rv s="0">
    <fb>30.29</fb>
    <v>1</v>
  </rv>
  <rv s="0">
    <fb>417.66</fb>
    <v>1</v>
  </rv>
  <rv s="0">
    <fb>45047</fb>
    <v>0</v>
  </rv>
  <rv s="0">
    <fb>103.15</fb>
    <v>1</v>
  </rv>
  <rv s="0">
    <fb>97.64</fb>
    <v>1</v>
  </rv>
  <rv s="0">
    <fb>29.87</fb>
    <v>1</v>
  </rv>
  <rv s="0">
    <fb>419.43</fb>
    <v>1</v>
  </rv>
  <rv s="0">
    <fb>45078</fb>
    <v>0</v>
  </rv>
  <rv s="0">
    <fb>104.29</fb>
    <v>1</v>
  </rv>
  <rv s="0">
    <fb>99.06</fb>
    <v>1</v>
  </rv>
  <rv s="0">
    <fb>36.21</fb>
    <v>1</v>
  </rv>
  <rv s="0">
    <fb>445.71</fb>
    <v>1</v>
  </rv>
  <rv s="0">
    <fb>45108</fb>
    <v>0</v>
  </rv>
  <rv s="0">
    <fb>105.89</fb>
    <v>1</v>
  </rv>
  <rv s="0">
    <fb>101.57</fb>
    <v>1</v>
  </rv>
  <rv s="0">
    <fb>34.159999999999997</fb>
    <v>1</v>
  </rv>
  <rv s="0">
    <fb>460.18</fb>
    <v>1</v>
  </rv>
  <rv s="0">
    <fb>45139</fb>
    <v>0</v>
  </rv>
  <rv s="0">
    <fb>106.02</fb>
    <v>1</v>
  </rv>
  <rv s="0">
    <fb>97.44</fb>
    <v>1</v>
  </rv>
  <rv s="0">
    <fb>31.6</fb>
    <v>1</v>
  </rv>
  <rv s="0">
    <fb>452.69</fb>
    <v>1</v>
  </rv>
  <rv s="0">
    <fb>45170</fb>
    <v>0</v>
  </rv>
  <rv s="0">
    <fb>105.2</fb>
    <v>1</v>
  </rv>
  <rv s="0">
    <fb>91.27</fb>
    <v>1</v>
  </rv>
  <rv s="0">
    <fb>27.07</fb>
    <v>1</v>
  </rv>
  <rv s="0">
    <fb>429.43</fb>
    <v>1</v>
  </rv>
  <rv s="0">
    <fb>45200</fb>
    <v>0</v>
  </rv>
  <rv s="0">
    <fb>102.53</fb>
    <v>1</v>
  </rv>
  <rv s="0">
    <fb>92.24</fb>
    <v>1</v>
  </rv>
  <rv s="0">
    <fb>22.23</fb>
    <v>1</v>
  </rv>
  <rv s="0">
    <fb>419.94</fb>
    <v>1</v>
  </rv>
  <rv s="0">
    <fb>45231</fb>
    <v>0</v>
  </rv>
  <rv s="0">
    <fb>122.24</fb>
    <v>1</v>
  </rv>
  <rv s="0">
    <fb>99.3</fb>
    <v>1</v>
  </rv>
  <rv s="0">
    <fb>25.57</fb>
    <v>1</v>
  </rv>
  <rv s="0">
    <fb>458.42</fb>
    <v>1</v>
  </rv>
  <rv s="0">
    <fb>45261</fb>
    <v>0</v>
  </rv>
  <rv s="0">
    <fb>128.54</fb>
    <v>1</v>
  </rv>
  <rv s="0">
    <fb>96.01</fb>
    <v>1</v>
  </rv>
  <rv s="0">
    <fb>28.88</fb>
    <v>1</v>
  </rv>
  <rv s="0">
    <fb>477.63</fb>
    <v>1</v>
  </rv>
  <rv s="0">
    <fb>45292</fb>
    <v>0</v>
  </rv>
  <rv s="0">
    <fb>119.49</fb>
    <v>1</v>
  </rv>
  <rv s="0">
    <fb>93.03</fb>
    <v>1</v>
  </rv>
  <rv s="0">
    <fb>29.89</fb>
    <v>1</v>
  </rv>
  <rv s="0">
    <fb>485.2</fb>
    <v>1</v>
  </rv>
  <rv s="0">
    <fb>45323</fb>
    <v>0</v>
  </rv>
  <rv s="0">
    <fb>137.35</fb>
    <v>1</v>
  </rv>
  <rv s="0">
    <fb>94.9</fb>
    <v>1</v>
  </rv>
  <rv s="0">
    <fb>34.270000000000003</fb>
    <v>1</v>
  </rv>
  <rv s="0">
    <fb>510.45</fb>
    <v>1</v>
  </rv>
  <rv s="0">
    <fb>45352</fb>
    <v>0</v>
  </rv>
  <rv s="0">
    <fb>148.87</fb>
    <v>1</v>
  </rv>
  <rv s="0">
    <fb>91.39</fb>
    <v>1</v>
  </rv>
  <rv s="0">
    <fb>29.19</fb>
    <v>1</v>
  </rv>
  <rv s="0">
    <fb>525.73</fb>
    <v>1</v>
  </rv>
  <rv s="0">
    <fb>45383</fb>
    <v>0</v>
  </rv>
  <rv s="0">
    <fb>144.47</fb>
    <v>1</v>
  </rv>
  <rv s="0">
    <fb>25.94</fb>
    <v>1</v>
  </rv>
  <rv s="0">
    <fb>504.44</fb>
    <v>1</v>
  </rv>
  <rv s="0">
    <fb>45413</fb>
    <v>0</v>
  </rv>
  <rv s="0">
    <fb>163.85</fb>
    <v>1</v>
  </rv>
  <rv s="0">
    <fb>80.22</fb>
    <v>1</v>
  </rv>
  <rv s="0">
    <fb>26.84</fb>
    <v>1</v>
  </rv>
  <rv s="0">
    <fb>529.96</fb>
    <v>1</v>
  </rv>
  <rv s="0">
    <fb>45444</fb>
    <v>0</v>
  </rv>
  <rv s="0">
    <fb>162.91999999999999</fb>
    <v>1</v>
  </rv>
  <rv s="0">
    <fb>77.849999999999994</fb>
    <v>1</v>
  </rv>
  <rv s="0">
    <fb>28.61</fb>
    <v>1</v>
  </rv>
  <rv s="0">
    <fb>547.23</fb>
    <v>1</v>
  </rv>
  <rv s="1">
    <v>2</v>
    <v>LUV</v>
    <v>Monthly</v>
    <v>43617</v>
    <v>45473</v>
    <v>0</v>
    <v>1</v>
    <v>638551296000000000,638643393406542807,0</v>
    <v>0</v>
    <v>a1x6rw</v>
    <v>XNYS:LUV</v>
    <v>1</v>
  </rv>
  <rv s="1">
    <v>2</v>
    <v>IVV</v>
    <v>Monthly</v>
    <v>43617</v>
    <v>45473</v>
    <v>0</v>
    <v>1</v>
    <v>638551296000000000,638643393406508548,0</v>
    <v>0</v>
    <v>a1vwrw</v>
    <v>ARCX:IVV</v>
    <v>2</v>
  </rv>
  <rv s="1">
    <v>2</v>
    <v>GRMN</v>
    <v>Monthly</v>
    <v>43617</v>
    <v>45473</v>
    <v>0</v>
    <v>1</v>
    <v>638551296000000000,638643393406610461,0</v>
    <v>0</v>
    <v>a1u6sm</v>
    <v>XNYS:GRMN</v>
    <v>3</v>
  </rv>
  <rv s="1">
    <v>2</v>
    <v>SBUX</v>
    <v>Monthly</v>
    <v>43617</v>
    <v>45473</v>
    <v>0</v>
    <v>1</v>
    <v>638551296000000000,638643393406577881,0</v>
    <v>0</v>
    <v>a22k9c</v>
    <v>XNAS:SBUX</v>
    <v>4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120" zoomScaleNormal="120" workbookViewId="0">
      <pane ySplit="1" topLeftCell="A8" activePane="bottomLeft" state="frozen"/>
      <selection pane="bottomLeft" activeCell="U16" sqref="U16"/>
    </sheetView>
  </sheetViews>
  <sheetFormatPr defaultRowHeight="15" x14ac:dyDescent="0.25"/>
  <cols>
    <col min="1" max="1" width="10.140625" customWidth="1"/>
    <col min="2" max="5" width="9.28515625" bestFit="1" customWidth="1"/>
    <col min="6" max="6" width="10.42578125" customWidth="1"/>
    <col min="7" max="7" width="11.5703125" customWidth="1"/>
    <col min="8" max="9" width="9.28515625" bestFit="1" customWidth="1"/>
    <col min="11" max="11" width="9.28515625" bestFit="1" customWidth="1"/>
    <col min="12" max="12" width="9.28515625" customWidth="1"/>
    <col min="13" max="13" width="9.42578125" bestFit="1" customWidth="1"/>
    <col min="14" max="14" width="9.85546875" customWidth="1"/>
    <col min="17" max="17" width="10.28515625" bestFit="1" customWidth="1"/>
  </cols>
  <sheetData>
    <row r="1" spans="1:17" s="2" customFormat="1" x14ac:dyDescent="0.25">
      <c r="A1" s="2" t="s">
        <v>0</v>
      </c>
      <c r="B1" s="2" t="str">
        <f>Q6</f>
        <v>GRMN</v>
      </c>
      <c r="C1" s="2" t="str">
        <f>Q7</f>
        <v>SBUX</v>
      </c>
      <c r="D1" s="2" t="str">
        <f>Q8</f>
        <v>LUV</v>
      </c>
      <c r="E1" s="2" t="s">
        <v>16</v>
      </c>
      <c r="F1" s="2" t="str">
        <f>B1</f>
        <v>GRMN</v>
      </c>
      <c r="G1" s="2" t="str">
        <f>C1</f>
        <v>SBUX</v>
      </c>
      <c r="H1" s="2" t="str">
        <f>D1</f>
        <v>LUV</v>
      </c>
      <c r="I1" s="2" t="str">
        <f>E1</f>
        <v>IVV</v>
      </c>
      <c r="J1" s="2" t="s">
        <v>5</v>
      </c>
      <c r="K1" s="9">
        <v>0.03</v>
      </c>
      <c r="L1" s="2" t="s">
        <v>6</v>
      </c>
      <c r="M1" s="4">
        <v>5.7000000000000002E-2</v>
      </c>
    </row>
    <row r="2" spans="1:17" x14ac:dyDescent="0.25">
      <c r="A2" s="1" cm="1" vm="1">
        <f t="array" aca="1" ref="A2:B62" ca="1">_xlfn.STOCKHISTORY(Q6,Q3,Q4,2,0,0,1)</f>
        <v>43617</v>
      </c>
      <c r="B2" vm="2">
        <f ca="1"/>
        <v>79.8</v>
      </c>
      <c r="C2" cm="1" vm="3">
        <f t="array" aca="1" ref="C2:C62" ca="1">_xlfn.STOCKHISTORY(Q7,Q3,Q4,2,0,1)</f>
        <v>83.83</v>
      </c>
      <c r="D2" cm="1" vm="4">
        <f t="array" aca="1" ref="D2:D62" ca="1">_xlfn.STOCKHISTORY(D1,Q3,Q4,2,0,1)</f>
        <v>50.78</v>
      </c>
      <c r="E2" cm="1" vm="5">
        <f t="array" aca="1" ref="E2:E62" ca="1">_xlfn.STOCKHISTORY(E1,Q3,Q4,2,0,1)</f>
        <v>294.75</v>
      </c>
      <c r="F2" s="3"/>
      <c r="G2" s="3"/>
      <c r="H2" s="3"/>
      <c r="I2" s="3"/>
    </row>
    <row r="3" spans="1:17" x14ac:dyDescent="0.25">
      <c r="A3" s="1" vm="6">
        <f ca="1"/>
        <v>43647</v>
      </c>
      <c r="B3" vm="7">
        <f ca="1"/>
        <v>78.59</v>
      </c>
      <c r="C3" vm="8">
        <f ca="1"/>
        <v>94.69</v>
      </c>
      <c r="D3" vm="9">
        <f ca="1"/>
        <v>51.53</v>
      </c>
      <c r="E3" vm="10">
        <f ca="1"/>
        <v>299.23</v>
      </c>
      <c r="F3" s="3">
        <f ca="1">LN(B3/B2)</f>
        <v>-1.5279039577679473E-2</v>
      </c>
      <c r="G3" s="3">
        <f ca="1">LN(C3/C2)</f>
        <v>0.12181745934564266</v>
      </c>
      <c r="H3" s="3">
        <f ca="1">LN(D3/D2)</f>
        <v>1.4661586063600547E-2</v>
      </c>
      <c r="I3" s="3">
        <f ca="1">LN(E3/E2)</f>
        <v>1.5084969036083336E-2</v>
      </c>
      <c r="Q3" s="1">
        <v>43617</v>
      </c>
    </row>
    <row r="4" spans="1:17" x14ac:dyDescent="0.25">
      <c r="A4" s="1" vm="11">
        <f ca="1"/>
        <v>43678</v>
      </c>
      <c r="B4" vm="12">
        <f ca="1"/>
        <v>81.569999999999993</v>
      </c>
      <c r="C4" vm="13">
        <f ca="1"/>
        <v>96.56</v>
      </c>
      <c r="D4" vm="14">
        <f ca="1"/>
        <v>52.32</v>
      </c>
      <c r="E4" vm="15">
        <f ca="1"/>
        <v>294.27</v>
      </c>
      <c r="F4" s="3">
        <f t="shared" ref="F4:F62" ca="1" si="0">LN(B4/B3)</f>
        <v>3.7217082434405399E-2</v>
      </c>
      <c r="G4" s="3">
        <f t="shared" ref="G4:G62" ca="1" si="1">LN(C4/C3)</f>
        <v>1.9556178793867379E-2</v>
      </c>
      <c r="H4" s="3">
        <f t="shared" ref="H4:H62" ca="1" si="2">LN(D4/D3)</f>
        <v>1.5214544808810371E-2</v>
      </c>
      <c r="I4" s="3">
        <f t="shared" ref="I4:I62" ca="1" si="3">LN(E4/E3)</f>
        <v>-1.6714795209229704E-2</v>
      </c>
      <c r="L4" t="str">
        <f>K5</f>
        <v>GRMN</v>
      </c>
      <c r="M4" t="str">
        <f>K6</f>
        <v>SBUX</v>
      </c>
      <c r="N4" t="str">
        <f>K7</f>
        <v>LUV</v>
      </c>
      <c r="Q4" s="1">
        <v>45473</v>
      </c>
    </row>
    <row r="5" spans="1:17" x14ac:dyDescent="0.25">
      <c r="A5" s="1" vm="16">
        <f ca="1"/>
        <v>43709</v>
      </c>
      <c r="B5" vm="17">
        <f ca="1"/>
        <v>84.69</v>
      </c>
      <c r="C5" vm="18">
        <f ca="1"/>
        <v>88.42</v>
      </c>
      <c r="D5" vm="19">
        <f ca="1"/>
        <v>54.01</v>
      </c>
      <c r="E5" vm="20">
        <f ca="1"/>
        <v>298.52</v>
      </c>
      <c r="F5" s="3">
        <f t="shared" ca="1" si="0"/>
        <v>3.7535983621018627E-2</v>
      </c>
      <c r="G5" s="3">
        <f t="shared" ca="1" si="1"/>
        <v>-8.806638839117889E-2</v>
      </c>
      <c r="H5" s="3">
        <f t="shared" ca="1" si="2"/>
        <v>3.1790507455856515E-2</v>
      </c>
      <c r="I5" s="3">
        <f t="shared" ca="1" si="3"/>
        <v>1.4339219018852668E-2</v>
      </c>
      <c r="K5" t="str">
        <f>B1</f>
        <v>GRMN</v>
      </c>
      <c r="L5">
        <f ca="1">CORREL(INDIRECT(L$4),INDIRECT($K5))</f>
        <v>1</v>
      </c>
      <c r="M5">
        <f t="shared" ref="M5:N7" ca="1" si="4">CORREL(INDIRECT(M$4),INDIRECT($K5))</f>
        <v>0.40372360673115781</v>
      </c>
      <c r="N5">
        <f t="shared" ca="1" si="4"/>
        <v>0.51066435090611517</v>
      </c>
    </row>
    <row r="6" spans="1:17" x14ac:dyDescent="0.25">
      <c r="A6" s="1" vm="21">
        <f ca="1"/>
        <v>43739</v>
      </c>
      <c r="B6" vm="22">
        <f ca="1"/>
        <v>93.75</v>
      </c>
      <c r="C6" vm="23">
        <f ca="1"/>
        <v>84.56</v>
      </c>
      <c r="D6" vm="24">
        <f ca="1"/>
        <v>56.13</v>
      </c>
      <c r="E6" vm="25">
        <f ca="1"/>
        <v>304.97000000000003</v>
      </c>
      <c r="F6" s="3">
        <f t="shared" ca="1" si="0"/>
        <v>0.1016341339170125</v>
      </c>
      <c r="G6" s="3">
        <f t="shared" ca="1" si="1"/>
        <v>-4.4636846836114956E-2</v>
      </c>
      <c r="H6" s="3">
        <f t="shared" ca="1" si="2"/>
        <v>3.8501214349308199E-2</v>
      </c>
      <c r="I6" s="3">
        <f t="shared" ca="1" si="3"/>
        <v>2.137647885076082E-2</v>
      </c>
      <c r="K6" t="str">
        <f>C1</f>
        <v>SBUX</v>
      </c>
      <c r="L6">
        <f ca="1">CORREL(INDIRECT(L$4),INDIRECT($K6))</f>
        <v>0.40372360673115781</v>
      </c>
      <c r="M6">
        <f t="shared" ca="1" si="4"/>
        <v>0.99999999999999989</v>
      </c>
      <c r="N6">
        <f t="shared" ca="1" si="4"/>
        <v>0.30945689975373158</v>
      </c>
      <c r="Q6" t="s">
        <v>14</v>
      </c>
    </row>
    <row r="7" spans="1:17" x14ac:dyDescent="0.25">
      <c r="A7" s="1" vm="26">
        <f ca="1"/>
        <v>43770</v>
      </c>
      <c r="B7" vm="27">
        <f ca="1"/>
        <v>97.69</v>
      </c>
      <c r="C7" vm="28">
        <f ca="1"/>
        <v>85.43</v>
      </c>
      <c r="D7" vm="29">
        <f ca="1"/>
        <v>57.64</v>
      </c>
      <c r="E7" vm="30">
        <f ca="1"/>
        <v>316.06</v>
      </c>
      <c r="F7" s="3">
        <f t="shared" ca="1" si="0"/>
        <v>4.1167534814330969E-2</v>
      </c>
      <c r="G7" s="3">
        <f t="shared" ca="1" si="1"/>
        <v>1.0235985601545237E-2</v>
      </c>
      <c r="H7" s="3">
        <f t="shared" ca="1" si="2"/>
        <v>2.6546342177213279E-2</v>
      </c>
      <c r="I7" s="3">
        <f t="shared" ca="1" si="3"/>
        <v>3.5718657867010194E-2</v>
      </c>
      <c r="K7" t="str">
        <f>D1</f>
        <v>LUV</v>
      </c>
      <c r="L7">
        <f ca="1">CORREL(INDIRECT(L$4),INDIRECT($K7))</f>
        <v>0.51066435090611517</v>
      </c>
      <c r="M7">
        <f t="shared" ca="1" si="4"/>
        <v>0.30945689975373158</v>
      </c>
      <c r="N7">
        <f t="shared" ca="1" si="4"/>
        <v>1</v>
      </c>
      <c r="Q7" t="s">
        <v>15</v>
      </c>
    </row>
    <row r="8" spans="1:17" x14ac:dyDescent="0.25">
      <c r="A8" s="1" vm="31">
        <f ca="1"/>
        <v>43800</v>
      </c>
      <c r="B8" vm="32">
        <f ca="1"/>
        <v>97.56</v>
      </c>
      <c r="C8" vm="33">
        <f ca="1"/>
        <v>87.92</v>
      </c>
      <c r="D8" vm="34">
        <f ca="1"/>
        <v>53.98</v>
      </c>
      <c r="E8" vm="35">
        <f ca="1"/>
        <v>323.24</v>
      </c>
      <c r="F8" s="3">
        <f t="shared" ca="1" si="0"/>
        <v>-1.331626317131589E-3</v>
      </c>
      <c r="G8" s="3">
        <f t="shared" ca="1" si="1"/>
        <v>2.8729982931838639E-2</v>
      </c>
      <c r="H8" s="3">
        <f t="shared" ca="1" si="2"/>
        <v>-6.560316354146277E-2</v>
      </c>
      <c r="I8" s="3">
        <f t="shared" ca="1" si="3"/>
        <v>2.2463012384289299E-2</v>
      </c>
      <c r="Q8" t="s">
        <v>17</v>
      </c>
    </row>
    <row r="9" spans="1:17" x14ac:dyDescent="0.25">
      <c r="A9" s="1" vm="36">
        <f ca="1"/>
        <v>43831</v>
      </c>
      <c r="B9" vm="37">
        <f ca="1"/>
        <v>96.95</v>
      </c>
      <c r="C9" vm="38">
        <f ca="1"/>
        <v>84.83</v>
      </c>
      <c r="D9" vm="39">
        <f ca="1"/>
        <v>54.98</v>
      </c>
      <c r="E9" vm="35">
        <f ca="1"/>
        <v>323.24</v>
      </c>
      <c r="F9" s="3">
        <f t="shared" ca="1" si="0"/>
        <v>-6.2721916590586929E-3</v>
      </c>
      <c r="G9" s="3">
        <f t="shared" ca="1" si="1"/>
        <v>-3.5778056275722572E-2</v>
      </c>
      <c r="H9" s="3">
        <f t="shared" ca="1" si="2"/>
        <v>1.8355875147241109E-2</v>
      </c>
      <c r="I9" s="3">
        <f t="shared" ca="1" si="3"/>
        <v>0</v>
      </c>
      <c r="L9" t="str">
        <f>L4</f>
        <v>GRMN</v>
      </c>
      <c r="M9" t="str">
        <f>M4</f>
        <v>SBUX</v>
      </c>
      <c r="N9" t="str">
        <f>N4</f>
        <v>LUV</v>
      </c>
    </row>
    <row r="10" spans="1:17" x14ac:dyDescent="0.25">
      <c r="A10" s="1" vm="40">
        <f ca="1"/>
        <v>43862</v>
      </c>
      <c r="B10" vm="41">
        <f ca="1"/>
        <v>88.39</v>
      </c>
      <c r="C10" vm="42">
        <f ca="1"/>
        <v>78.430000000000007</v>
      </c>
      <c r="D10" vm="43">
        <f ca="1"/>
        <v>46.19</v>
      </c>
      <c r="E10" vm="44">
        <f ca="1"/>
        <v>295.91000000000003</v>
      </c>
      <c r="F10" s="3">
        <f t="shared" ca="1" si="0"/>
        <v>-9.2436540615804225E-2</v>
      </c>
      <c r="G10" s="3">
        <f t="shared" ca="1" si="1"/>
        <v>-7.8442746595068155E-2</v>
      </c>
      <c r="H10" s="3">
        <f t="shared" ca="1" si="2"/>
        <v>-0.17420615829458558</v>
      </c>
      <c r="I10" s="3">
        <f t="shared" ca="1" si="3"/>
        <v>-8.8339727329046339E-2</v>
      </c>
      <c r="K10" t="str">
        <f>K5</f>
        <v>GRMN</v>
      </c>
      <c r="L10">
        <f ca="1">L5*F65*F65</f>
        <v>6.4712667063364981E-2</v>
      </c>
      <c r="M10">
        <f ca="1">L11</f>
        <v>2.7858588556063719E-2</v>
      </c>
      <c r="N10">
        <f ca="1">L12</f>
        <v>4.9228044999635651E-2</v>
      </c>
    </row>
    <row r="11" spans="1:17" x14ac:dyDescent="0.25">
      <c r="A11" s="1" vm="45">
        <f ca="1"/>
        <v>43891</v>
      </c>
      <c r="B11" vm="46">
        <f ca="1"/>
        <v>74.959999999999994</v>
      </c>
      <c r="C11" vm="47">
        <f ca="1"/>
        <v>65.739999999999995</v>
      </c>
      <c r="D11" vm="48">
        <f ca="1"/>
        <v>35.61</v>
      </c>
      <c r="E11" vm="49">
        <f ca="1"/>
        <v>258.39999999999998</v>
      </c>
      <c r="F11" s="3">
        <f t="shared" ca="1" si="0"/>
        <v>-0.1648042031426899</v>
      </c>
      <c r="G11" s="3">
        <f t="shared" ca="1" si="1"/>
        <v>-0.17649893898850197</v>
      </c>
      <c r="H11" s="3">
        <f t="shared" ca="1" si="2"/>
        <v>-0.26013682715282771</v>
      </c>
      <c r="I11" s="3">
        <f t="shared" ca="1" si="3"/>
        <v>-0.13554658212775381</v>
      </c>
      <c r="K11" t="str">
        <f>K6</f>
        <v>SBUX</v>
      </c>
      <c r="L11">
        <f ca="1">L6*F65*G65</f>
        <v>2.7858588556063719E-2</v>
      </c>
      <c r="M11">
        <f ca="1">M6*G65*G65</f>
        <v>7.3580143509197143E-2</v>
      </c>
      <c r="N11">
        <f ca="1">M12</f>
        <v>3.1809942477468885E-2</v>
      </c>
    </row>
    <row r="12" spans="1:17" x14ac:dyDescent="0.25">
      <c r="A12" s="1" vm="50">
        <f ca="1"/>
        <v>43922</v>
      </c>
      <c r="B12" vm="51">
        <f ca="1"/>
        <v>81.16</v>
      </c>
      <c r="C12" vm="52">
        <f ca="1"/>
        <v>76.73</v>
      </c>
      <c r="D12" vm="53">
        <f ca="1"/>
        <v>31.25</v>
      </c>
      <c r="E12" vm="54">
        <f ca="1"/>
        <v>291.16000000000003</v>
      </c>
      <c r="F12" s="3">
        <f t="shared" ca="1" si="0"/>
        <v>7.9467877027447356E-2</v>
      </c>
      <c r="G12" s="3">
        <f t="shared" ca="1" si="1"/>
        <v>0.15458519795350065</v>
      </c>
      <c r="H12" s="3">
        <f t="shared" ca="1" si="2"/>
        <v>-0.13060712110727585</v>
      </c>
      <c r="I12" s="3">
        <f t="shared" ca="1" si="3"/>
        <v>0.11936417234161045</v>
      </c>
      <c r="K12" t="str">
        <f>K7</f>
        <v>LUV</v>
      </c>
      <c r="L12">
        <f ca="1">L7*F65*H65</f>
        <v>4.9228044999635651E-2</v>
      </c>
      <c r="M12">
        <f ca="1">M7*H65*G65</f>
        <v>3.1809942477468885E-2</v>
      </c>
      <c r="N12">
        <f ca="1">N7*H65*H65</f>
        <v>0.1436034244194129</v>
      </c>
    </row>
    <row r="13" spans="1:17" x14ac:dyDescent="0.25">
      <c r="A13" s="1" vm="55">
        <f ca="1"/>
        <v>43952</v>
      </c>
      <c r="B13" vm="56">
        <f ca="1"/>
        <v>90.17</v>
      </c>
      <c r="C13" vm="57">
        <f ca="1"/>
        <v>77.989999999999995</v>
      </c>
      <c r="D13" vm="58">
        <f ca="1"/>
        <v>32.1</v>
      </c>
      <c r="E13" vm="59">
        <f ca="1"/>
        <v>305.18</v>
      </c>
      <c r="F13" s="3">
        <f t="shared" ca="1" si="0"/>
        <v>0.10527426255420148</v>
      </c>
      <c r="G13" s="3">
        <f t="shared" ca="1" si="1"/>
        <v>1.628784715283263E-2</v>
      </c>
      <c r="H13" s="3">
        <f t="shared" ca="1" si="2"/>
        <v>2.6836653953559785E-2</v>
      </c>
      <c r="I13" s="3">
        <f t="shared" ca="1" si="3"/>
        <v>4.7028822213532363E-2</v>
      </c>
    </row>
    <row r="14" spans="1:17" x14ac:dyDescent="0.25">
      <c r="A14" s="1" vm="60">
        <f ca="1"/>
        <v>43983</v>
      </c>
      <c r="B14" vm="61">
        <f ca="1"/>
        <v>97.5</v>
      </c>
      <c r="C14" vm="62">
        <f ca="1"/>
        <v>73.59</v>
      </c>
      <c r="D14" vm="63">
        <f ca="1"/>
        <v>34.18</v>
      </c>
      <c r="E14" vm="64">
        <f ca="1"/>
        <v>309.69</v>
      </c>
      <c r="F14" s="3">
        <f t="shared" ca="1" si="0"/>
        <v>7.815560049198618E-2</v>
      </c>
      <c r="G14" s="3">
        <f t="shared" ca="1" si="1"/>
        <v>-5.8071466403898958E-2</v>
      </c>
      <c r="H14" s="3">
        <f t="shared" ca="1" si="2"/>
        <v>6.2784647551474615E-2</v>
      </c>
      <c r="I14" s="3">
        <f t="shared" ca="1" si="3"/>
        <v>1.4670030682018788E-2</v>
      </c>
      <c r="L14" s="8">
        <f>K15</f>
        <v>1.1955242865132114</v>
      </c>
      <c r="M14" s="8">
        <f>K16</f>
        <v>1.7817900370981952</v>
      </c>
      <c r="N14" s="8">
        <f>K17</f>
        <v>-1.9773143236114066</v>
      </c>
    </row>
    <row r="15" spans="1:17" x14ac:dyDescent="0.25">
      <c r="A15" s="1" vm="65">
        <f ca="1"/>
        <v>44013</v>
      </c>
      <c r="B15" vm="66">
        <f ca="1"/>
        <v>98.59</v>
      </c>
      <c r="C15" vm="67">
        <f ca="1"/>
        <v>76.53</v>
      </c>
      <c r="D15" vm="68">
        <f ca="1"/>
        <v>30.89</v>
      </c>
      <c r="E15" vm="69">
        <f ca="1"/>
        <v>327.82</v>
      </c>
      <c r="F15" s="3">
        <f t="shared" ca="1" si="0"/>
        <v>1.1117458583148542E-2</v>
      </c>
      <c r="G15" s="3">
        <f t="shared" ca="1" si="1"/>
        <v>3.9173673883322026E-2</v>
      </c>
      <c r="H15" s="3">
        <f t="shared" ca="1" si="2"/>
        <v>-0.10120817075695453</v>
      </c>
      <c r="I15" s="3">
        <f t="shared" ca="1" si="3"/>
        <v>5.6892880115605553E-2</v>
      </c>
      <c r="K15" s="5">
        <v>1.1955242865132114</v>
      </c>
      <c r="L15">
        <f t="shared" ref="L15:N17" ca="1" si="5">L10*$K15*L$14</f>
        <v>9.2492412039938243E-2</v>
      </c>
      <c r="M15">
        <f t="shared" ca="1" si="5"/>
        <v>5.934362048197913E-2</v>
      </c>
      <c r="N15">
        <f t="shared" ca="1" si="5"/>
        <v>-0.11637151930078926</v>
      </c>
    </row>
    <row r="16" spans="1:17" x14ac:dyDescent="0.25">
      <c r="A16" s="1" vm="70">
        <f ca="1"/>
        <v>44044</v>
      </c>
      <c r="B16" vm="71">
        <f ca="1"/>
        <v>103.61</v>
      </c>
      <c r="C16" vm="72">
        <f ca="1"/>
        <v>84.47</v>
      </c>
      <c r="D16" vm="73">
        <f ca="1"/>
        <v>37.58</v>
      </c>
      <c r="E16" vm="74">
        <f ca="1"/>
        <v>350.77</v>
      </c>
      <c r="F16" s="3">
        <f t="shared" ca="1" si="0"/>
        <v>4.9664013676710327E-2</v>
      </c>
      <c r="G16" s="3">
        <f t="shared" ca="1" si="1"/>
        <v>9.8713620917575601E-2</v>
      </c>
      <c r="H16" s="3">
        <f t="shared" ca="1" si="2"/>
        <v>0.1960394870548289</v>
      </c>
      <c r="I16" s="3">
        <f t="shared" ca="1" si="3"/>
        <v>6.7666060765732561E-2</v>
      </c>
      <c r="K16" s="5">
        <v>1.7817900370981952</v>
      </c>
      <c r="L16">
        <f t="shared" ca="1" si="5"/>
        <v>5.9343620481979137E-2</v>
      </c>
      <c r="M16">
        <f t="shared" ca="1" si="5"/>
        <v>0.23360045428664669</v>
      </c>
      <c r="N16">
        <f t="shared" ca="1" si="5"/>
        <v>-0.11207148392091029</v>
      </c>
    </row>
    <row r="17" spans="1:16" x14ac:dyDescent="0.25">
      <c r="A17" s="1" vm="75">
        <f ca="1"/>
        <v>44075</v>
      </c>
      <c r="B17" vm="76">
        <f ca="1"/>
        <v>94.86</v>
      </c>
      <c r="C17" vm="77">
        <f ca="1"/>
        <v>85.92</v>
      </c>
      <c r="D17" vm="78">
        <f ca="1"/>
        <v>37.5</v>
      </c>
      <c r="E17" vm="79">
        <f ca="1"/>
        <v>336.06</v>
      </c>
      <c r="F17" s="3">
        <f t="shared" ca="1" si="0"/>
        <v>-8.8231729814224766E-2</v>
      </c>
      <c r="G17" s="3">
        <f t="shared" ca="1" si="1"/>
        <v>1.7020189021149365E-2</v>
      </c>
      <c r="H17" s="3">
        <f t="shared" ca="1" si="2"/>
        <v>-2.1310610089540628E-3</v>
      </c>
      <c r="I17" s="3">
        <f t="shared" ca="1" si="3"/>
        <v>-4.2841022577150542E-2</v>
      </c>
      <c r="K17" s="5">
        <v>-1.9773143236114066</v>
      </c>
      <c r="L17">
        <f t="shared" ca="1" si="5"/>
        <v>-0.11637151930078926</v>
      </c>
      <c r="M17">
        <f t="shared" ca="1" si="5"/>
        <v>-0.11207148392091028</v>
      </c>
      <c r="N17">
        <f t="shared" ca="1" si="5"/>
        <v>0.56145663847284066</v>
      </c>
    </row>
    <row r="18" spans="1:16" x14ac:dyDescent="0.25">
      <c r="A18" s="1" vm="80">
        <f ca="1"/>
        <v>44105</v>
      </c>
      <c r="B18" vm="81">
        <f ca="1"/>
        <v>104.02</v>
      </c>
      <c r="C18" vm="82">
        <f ca="1"/>
        <v>86.96</v>
      </c>
      <c r="D18" vm="83">
        <f ca="1"/>
        <v>39.53</v>
      </c>
      <c r="E18" vm="84">
        <f ca="1"/>
        <v>327.62</v>
      </c>
      <c r="F18" s="3">
        <f t="shared" ca="1" si="0"/>
        <v>9.2181067895490729E-2</v>
      </c>
      <c r="G18" s="3">
        <f t="shared" ca="1" si="1"/>
        <v>1.2031612052399407E-2</v>
      </c>
      <c r="H18" s="3">
        <f t="shared" ca="1" si="2"/>
        <v>5.271894433222904E-2</v>
      </c>
      <c r="I18" s="3">
        <f t="shared" ca="1" si="3"/>
        <v>-2.5435315273310617E-2</v>
      </c>
      <c r="K18" s="5">
        <f>SUM(K15:K17)</f>
        <v>1.0000000000000002</v>
      </c>
    </row>
    <row r="19" spans="1:16" x14ac:dyDescent="0.25">
      <c r="A19" s="1" vm="85">
        <f ca="1"/>
        <v>44136</v>
      </c>
      <c r="B19" vm="86">
        <f ca="1"/>
        <v>116.76</v>
      </c>
      <c r="C19" vm="87">
        <f ca="1"/>
        <v>98.02</v>
      </c>
      <c r="D19" vm="88">
        <f ca="1"/>
        <v>46.34</v>
      </c>
      <c r="E19" vm="89">
        <f ca="1"/>
        <v>363.32</v>
      </c>
      <c r="F19" s="3">
        <f t="shared" ca="1" si="0"/>
        <v>0.11553735764098774</v>
      </c>
      <c r="G19" s="3">
        <f t="shared" ca="1" si="1"/>
        <v>0.11972329666844743</v>
      </c>
      <c r="H19" s="3">
        <f t="shared" ca="1" si="2"/>
        <v>0.1589456416956361</v>
      </c>
      <c r="I19" s="3">
        <f t="shared" ca="1" si="3"/>
        <v>0.10342958845752757</v>
      </c>
    </row>
    <row r="20" spans="1:16" x14ac:dyDescent="0.25">
      <c r="A20" s="1" vm="90">
        <f ca="1"/>
        <v>44166</v>
      </c>
      <c r="B20" vm="91">
        <f ca="1"/>
        <v>119.66</v>
      </c>
      <c r="C20" vm="92">
        <f ca="1"/>
        <v>106.98</v>
      </c>
      <c r="D20" vm="93">
        <f ca="1"/>
        <v>46.61</v>
      </c>
      <c r="E20" vm="94">
        <f ca="1"/>
        <v>375.39</v>
      </c>
      <c r="F20" s="3">
        <f t="shared" ca="1" si="0"/>
        <v>2.4533841975971707E-2</v>
      </c>
      <c r="G20" s="3">
        <f t="shared" ca="1" si="1"/>
        <v>8.7470361621702755E-2</v>
      </c>
      <c r="H20" s="3">
        <f t="shared" ca="1" si="2"/>
        <v>5.8095913804194045E-3</v>
      </c>
      <c r="I20" s="3">
        <f t="shared" ca="1" si="3"/>
        <v>3.2681496911060537E-2</v>
      </c>
      <c r="K20" t="s">
        <v>8</v>
      </c>
      <c r="L20">
        <f ca="1">SUM(L15:N17)</f>
        <v>0.54935073931998479</v>
      </c>
    </row>
    <row r="21" spans="1:16" x14ac:dyDescent="0.25">
      <c r="A21" s="1" vm="95">
        <f ca="1"/>
        <v>44197</v>
      </c>
      <c r="B21" vm="96">
        <f ca="1"/>
        <v>114.86</v>
      </c>
      <c r="C21" vm="97">
        <f ca="1"/>
        <v>96.81</v>
      </c>
      <c r="D21" vm="98">
        <f ca="1"/>
        <v>43.94</v>
      </c>
      <c r="E21" vm="99">
        <f ca="1"/>
        <v>371.52</v>
      </c>
      <c r="F21" s="3">
        <f t="shared" ca="1" si="0"/>
        <v>-4.0940392525735302E-2</v>
      </c>
      <c r="G21" s="3">
        <f t="shared" ca="1" si="1"/>
        <v>-9.9891606371123973E-2</v>
      </c>
      <c r="H21" s="3">
        <f t="shared" ca="1" si="2"/>
        <v>-5.8990043428185458E-2</v>
      </c>
      <c r="I21" s="3">
        <f t="shared" ca="1" si="3"/>
        <v>-1.0362787035546547E-2</v>
      </c>
      <c r="K21" t="s">
        <v>9</v>
      </c>
      <c r="L21" s="3">
        <f ca="1">SQRT(L20)</f>
        <v>0.74118198798944435</v>
      </c>
    </row>
    <row r="22" spans="1:16" x14ac:dyDescent="0.25">
      <c r="A22" s="1" vm="100">
        <f ca="1"/>
        <v>44228</v>
      </c>
      <c r="B22" vm="101">
        <f ca="1"/>
        <v>124.02</v>
      </c>
      <c r="C22" vm="102">
        <f ca="1"/>
        <v>108.03</v>
      </c>
      <c r="D22" vm="103">
        <f ca="1"/>
        <v>58.13</v>
      </c>
      <c r="E22" vm="104">
        <f ca="1"/>
        <v>381.77</v>
      </c>
      <c r="F22" s="3">
        <f t="shared" ca="1" si="0"/>
        <v>7.6728847485581494E-2</v>
      </c>
      <c r="G22" s="3">
        <f t="shared" ca="1" si="1"/>
        <v>0.10965867159691348</v>
      </c>
      <c r="H22" s="3">
        <f t="shared" ca="1" si="2"/>
        <v>0.27985681475679508</v>
      </c>
      <c r="I22" s="3">
        <f t="shared" ca="1" si="3"/>
        <v>2.7215634524684042E-2</v>
      </c>
      <c r="K22" t="s">
        <v>7</v>
      </c>
      <c r="L22" s="3">
        <f ca="1">F68*K15+G68*K16+H68*K17</f>
        <v>5.9999997745203787E-2</v>
      </c>
      <c r="M22" t="s">
        <v>13</v>
      </c>
      <c r="N22" s="18">
        <f ca="1">(L22-3%)/L21</f>
        <v>4.0475886126945436E-2</v>
      </c>
    </row>
    <row r="23" spans="1:16" x14ac:dyDescent="0.25">
      <c r="A23" s="1" vm="105">
        <f ca="1"/>
        <v>44256</v>
      </c>
      <c r="B23" vm="106">
        <f ca="1"/>
        <v>131.85</v>
      </c>
      <c r="C23" vm="107">
        <f ca="1"/>
        <v>109.27</v>
      </c>
      <c r="D23" vm="108">
        <f ca="1"/>
        <v>61.06</v>
      </c>
      <c r="E23" vm="109">
        <f ca="1"/>
        <v>397.82</v>
      </c>
      <c r="F23" s="3">
        <f t="shared" ca="1" si="0"/>
        <v>6.1222069877563748E-2</v>
      </c>
      <c r="G23" s="3">
        <f t="shared" ca="1" si="1"/>
        <v>1.1412917253760473E-2</v>
      </c>
      <c r="H23" s="3">
        <f t="shared" ca="1" si="2"/>
        <v>4.9175105593472539E-2</v>
      </c>
      <c r="I23" s="3">
        <f t="shared" ca="1" si="3"/>
        <v>4.1181308642704105E-2</v>
      </c>
    </row>
    <row r="24" spans="1:16" x14ac:dyDescent="0.25">
      <c r="A24" s="1" vm="110">
        <f ca="1"/>
        <v>44287</v>
      </c>
      <c r="B24" vm="111">
        <f ca="1"/>
        <v>137.24</v>
      </c>
      <c r="C24" vm="112">
        <f ca="1"/>
        <v>114.49</v>
      </c>
      <c r="D24" vm="113">
        <f ca="1"/>
        <v>62.78</v>
      </c>
      <c r="E24" vm="114">
        <f ca="1"/>
        <v>418.88</v>
      </c>
      <c r="F24" s="3">
        <f t="shared" ca="1" si="0"/>
        <v>4.0066305190953361E-2</v>
      </c>
      <c r="G24" s="3">
        <f t="shared" ca="1" si="1"/>
        <v>4.6665599353067008E-2</v>
      </c>
      <c r="H24" s="3">
        <f t="shared" ca="1" si="2"/>
        <v>2.7779564107075671E-2</v>
      </c>
      <c r="I24" s="3">
        <f t="shared" ca="1" si="3"/>
        <v>5.1584841044620355E-2</v>
      </c>
      <c r="K24" s="10" t="s">
        <v>7</v>
      </c>
      <c r="L24" s="10" t="s">
        <v>10</v>
      </c>
      <c r="M24" s="10" t="str">
        <f>L9</f>
        <v>GRMN</v>
      </c>
      <c r="N24" s="10" t="str">
        <f>M9</f>
        <v>SBUX</v>
      </c>
      <c r="O24" s="10" t="str">
        <f>N9</f>
        <v>LUV</v>
      </c>
      <c r="P24" s="14" t="s">
        <v>11</v>
      </c>
    </row>
    <row r="25" spans="1:16" x14ac:dyDescent="0.25">
      <c r="A25" s="1" vm="115">
        <f ca="1"/>
        <v>44317</v>
      </c>
      <c r="B25" vm="116">
        <f ca="1"/>
        <v>142.24</v>
      </c>
      <c r="C25" vm="117">
        <f ca="1"/>
        <v>113.88</v>
      </c>
      <c r="D25" vm="118">
        <f ca="1"/>
        <v>61.46</v>
      </c>
      <c r="E25" vm="119">
        <f ca="1"/>
        <v>421.65</v>
      </c>
      <c r="F25" s="3">
        <f t="shared" ca="1" si="0"/>
        <v>3.5784553775345569E-2</v>
      </c>
      <c r="G25" s="3">
        <f t="shared" ca="1" si="1"/>
        <v>-5.3422205258841947E-3</v>
      </c>
      <c r="H25" s="3">
        <f t="shared" ca="1" si="2"/>
        <v>-2.1249994711468868E-2</v>
      </c>
      <c r="I25" s="3">
        <f t="shared" ca="1" si="3"/>
        <v>6.5911032991153549E-3</v>
      </c>
      <c r="K25" s="11">
        <v>0.08</v>
      </c>
      <c r="L25" s="16">
        <v>0.269948987454599</v>
      </c>
      <c r="M25" s="10">
        <v>0.6587257055614647</v>
      </c>
      <c r="N25" s="10">
        <v>0.73294218787190613</v>
      </c>
      <c r="O25" s="10">
        <v>-0.39166789343337077</v>
      </c>
      <c r="P25" s="13">
        <f>SUM(M25:O25)</f>
        <v>1</v>
      </c>
    </row>
    <row r="26" spans="1:16" x14ac:dyDescent="0.25">
      <c r="A26" s="1" vm="120">
        <f ca="1"/>
        <v>44348</v>
      </c>
      <c r="B26" vm="121">
        <f ca="1"/>
        <v>144.63999999999999</v>
      </c>
      <c r="C26" vm="122">
        <f ca="1"/>
        <v>111.81</v>
      </c>
      <c r="D26" vm="123">
        <f ca="1"/>
        <v>53.09</v>
      </c>
      <c r="E26" vm="124">
        <f ca="1"/>
        <v>429.92</v>
      </c>
      <c r="F26" s="3">
        <f t="shared" ca="1" si="0"/>
        <v>1.6732124878271859E-2</v>
      </c>
      <c r="G26" s="3">
        <f t="shared" ca="1" si="1"/>
        <v>-1.8344260250560015E-2</v>
      </c>
      <c r="H26" s="3">
        <f t="shared" ca="1" si="2"/>
        <v>-0.14639797010675842</v>
      </c>
      <c r="I26" s="3">
        <f t="shared" ca="1" si="3"/>
        <v>1.9423558846530537E-2</v>
      </c>
      <c r="K26" s="11">
        <v>0.09</v>
      </c>
      <c r="L26" s="16">
        <v>0.24787279557839179</v>
      </c>
      <c r="M26" s="10">
        <v>0.3903264268273246</v>
      </c>
      <c r="N26" s="10">
        <v>0.20851828622734625</v>
      </c>
      <c r="O26" s="10">
        <v>0.40115528694532931</v>
      </c>
      <c r="P26" s="13">
        <f>SUM(M27:O27)</f>
        <v>1</v>
      </c>
    </row>
    <row r="27" spans="1:16" x14ac:dyDescent="0.25">
      <c r="A27" s="1" vm="125">
        <f ca="1"/>
        <v>44378</v>
      </c>
      <c r="B27" vm="126">
        <f ca="1"/>
        <v>157.19999999999999</v>
      </c>
      <c r="C27" vm="127">
        <f ca="1"/>
        <v>121.43</v>
      </c>
      <c r="D27" vm="128">
        <f ca="1"/>
        <v>50.52</v>
      </c>
      <c r="E27" vm="129">
        <f ca="1"/>
        <v>440.4</v>
      </c>
      <c r="F27" s="3">
        <f t="shared" ca="1" si="0"/>
        <v>8.3270983351239794E-2</v>
      </c>
      <c r="G27" s="3">
        <f t="shared" ca="1" si="1"/>
        <v>8.2536962906450809E-2</v>
      </c>
      <c r="H27" s="3">
        <f t="shared" ca="1" si="2"/>
        <v>-4.9619289113289715E-2</v>
      </c>
      <c r="I27" s="3">
        <f t="shared" ca="1" si="3"/>
        <v>2.4084259981343677E-2</v>
      </c>
      <c r="K27" s="11">
        <v>0.1</v>
      </c>
      <c r="L27" s="12">
        <v>0.4485693265074201</v>
      </c>
      <c r="M27" s="10">
        <v>0.12192716078408875</v>
      </c>
      <c r="N27" s="10">
        <v>-0.31590559067401663</v>
      </c>
      <c r="O27" s="10">
        <v>1.1939784298899279</v>
      </c>
      <c r="P27" s="13">
        <f>SUM(M27:O27)</f>
        <v>1</v>
      </c>
    </row>
    <row r="28" spans="1:16" x14ac:dyDescent="0.25">
      <c r="A28" s="1" vm="130">
        <f ca="1"/>
        <v>44409</v>
      </c>
      <c r="B28" vm="131">
        <f ca="1"/>
        <v>174.43</v>
      </c>
      <c r="C28" vm="132">
        <f ca="1"/>
        <v>117.49</v>
      </c>
      <c r="D28" vm="133">
        <f ca="1"/>
        <v>49.78</v>
      </c>
      <c r="E28" vm="134">
        <f ca="1"/>
        <v>453.71</v>
      </c>
      <c r="F28" s="3">
        <f t="shared" ca="1" si="0"/>
        <v>0.10400463503493731</v>
      </c>
      <c r="G28" s="3">
        <f t="shared" ca="1" si="1"/>
        <v>-3.2984741486246458E-2</v>
      </c>
      <c r="H28" s="3">
        <f t="shared" ca="1" si="2"/>
        <v>-1.4756000542844426E-2</v>
      </c>
      <c r="I28" s="3">
        <f t="shared" ca="1" si="3"/>
        <v>2.9774822574747176E-2</v>
      </c>
      <c r="J28" s="15" t="s">
        <v>12</v>
      </c>
      <c r="K28" s="16">
        <v>8.5756028113441921E-2</v>
      </c>
      <c r="L28" s="16">
        <v>0.21868682733646755</v>
      </c>
      <c r="M28" s="10">
        <v>0.50423436902633567</v>
      </c>
      <c r="N28" s="10">
        <v>0.43108230973819223</v>
      </c>
      <c r="O28" s="10">
        <v>6.4683321235471949E-2</v>
      </c>
      <c r="P28" s="13">
        <f t="shared" ref="P28:P31" si="6">SUM(M28:O28)</f>
        <v>0.99999999999999989</v>
      </c>
    </row>
    <row r="29" spans="1:16" x14ac:dyDescent="0.25">
      <c r="A29" s="1" vm="135">
        <f ca="1"/>
        <v>44440</v>
      </c>
      <c r="B29" vm="136">
        <f ca="1"/>
        <v>155.46</v>
      </c>
      <c r="C29" vm="137">
        <f ca="1"/>
        <v>110.31</v>
      </c>
      <c r="D29" vm="138">
        <f ca="1"/>
        <v>51.43</v>
      </c>
      <c r="E29" vm="139">
        <f ca="1"/>
        <v>430.82</v>
      </c>
      <c r="F29" s="3">
        <f t="shared" ca="1" si="0"/>
        <v>-0.11513505122796978</v>
      </c>
      <c r="G29" s="3">
        <f t="shared" ca="1" si="1"/>
        <v>-6.3058639598190872E-2</v>
      </c>
      <c r="H29" s="3">
        <f t="shared" ca="1" si="2"/>
        <v>3.2608362847378836E-2</v>
      </c>
      <c r="I29" s="3">
        <f t="shared" ca="1" si="3"/>
        <v>-5.1767857963318488E-2</v>
      </c>
      <c r="J29" s="15" t="s">
        <v>18</v>
      </c>
      <c r="K29" s="12">
        <v>8.6890552789893605E-2</v>
      </c>
      <c r="L29" s="16">
        <v>0.2209005256750825</v>
      </c>
      <c r="M29" s="10">
        <v>0.47377630753724348</v>
      </c>
      <c r="N29" s="10">
        <v>0.37159063395677278</v>
      </c>
      <c r="O29" s="10">
        <v>0.15463305850598352</v>
      </c>
      <c r="P29" s="13">
        <f t="shared" si="6"/>
        <v>0.99999999999999978</v>
      </c>
    </row>
    <row r="30" spans="1:16" x14ac:dyDescent="0.25">
      <c r="A30" s="1" vm="140">
        <f ca="1"/>
        <v>44470</v>
      </c>
      <c r="B30" vm="141">
        <f ca="1"/>
        <v>143.6</v>
      </c>
      <c r="C30" vm="142">
        <f ca="1"/>
        <v>106.07</v>
      </c>
      <c r="D30" vm="143">
        <f ca="1"/>
        <v>47.28</v>
      </c>
      <c r="E30" vm="144">
        <f ca="1"/>
        <v>460.99</v>
      </c>
      <c r="F30" s="3">
        <f t="shared" ca="1" si="0"/>
        <v>-7.9356807187949907E-2</v>
      </c>
      <c r="G30" s="3">
        <f t="shared" ca="1" si="1"/>
        <v>-3.9195330463911535E-2</v>
      </c>
      <c r="H30" s="3">
        <f t="shared" ca="1" si="2"/>
        <v>-8.4134286688981999E-2</v>
      </c>
      <c r="I30" s="3">
        <f t="shared" ca="1" si="3"/>
        <v>6.7685981327451156E-2</v>
      </c>
      <c r="P30" s="13"/>
    </row>
    <row r="31" spans="1:16" x14ac:dyDescent="0.25">
      <c r="A31" s="1" vm="145">
        <f ca="1"/>
        <v>44501</v>
      </c>
      <c r="B31" vm="146">
        <f ca="1"/>
        <v>133.54</v>
      </c>
      <c r="C31" vm="147">
        <f ca="1"/>
        <v>109.64</v>
      </c>
      <c r="D31" vm="148">
        <f ca="1"/>
        <v>44.4</v>
      </c>
      <c r="E31" vm="149">
        <f ca="1"/>
        <v>457.63</v>
      </c>
      <c r="F31" s="3">
        <f t="shared" ca="1" si="0"/>
        <v>-7.2630598184401041E-2</v>
      </c>
      <c r="G31" s="3">
        <f t="shared" ca="1" si="1"/>
        <v>3.3103017917206282E-2</v>
      </c>
      <c r="H31" s="3">
        <f t="shared" ca="1" si="2"/>
        <v>-6.2847903659663765E-2</v>
      </c>
      <c r="I31" s="3">
        <f t="shared" ca="1" si="3"/>
        <v>-7.3153534301832112E-3</v>
      </c>
      <c r="K31" s="11">
        <v>0.06</v>
      </c>
      <c r="L31" s="17">
        <v>0.74118198798944435</v>
      </c>
      <c r="M31">
        <v>1.1955242865132114</v>
      </c>
      <c r="N31">
        <v>1.7817900370981952</v>
      </c>
      <c r="O31">
        <v>-1.9773143236114066</v>
      </c>
      <c r="P31" s="13">
        <f t="shared" si="6"/>
        <v>1.0000000000000002</v>
      </c>
    </row>
    <row r="32" spans="1:16" x14ac:dyDescent="0.25">
      <c r="A32" s="1" vm="150">
        <f ca="1"/>
        <v>44531</v>
      </c>
      <c r="B32" vm="151">
        <f ca="1"/>
        <v>136.16999999999999</v>
      </c>
      <c r="C32" vm="152">
        <f ca="1"/>
        <v>116.97</v>
      </c>
      <c r="D32" vm="153">
        <f ca="1"/>
        <v>42.84</v>
      </c>
      <c r="E32" vm="154">
        <f ca="1"/>
        <v>476.99</v>
      </c>
      <c r="F32" s="3">
        <f t="shared" ca="1" si="0"/>
        <v>1.9503046706761201E-2</v>
      </c>
      <c r="G32" s="3">
        <f t="shared" ca="1" si="1"/>
        <v>6.4715220228030626E-2</v>
      </c>
      <c r="H32" s="3">
        <f t="shared" ca="1" si="2"/>
        <v>-3.576722385863091E-2</v>
      </c>
      <c r="I32" s="3">
        <f t="shared" ca="1" si="3"/>
        <v>4.1434528950777552E-2</v>
      </c>
    </row>
    <row r="33" spans="1:9" x14ac:dyDescent="0.25">
      <c r="A33" s="1" vm="155">
        <f ca="1"/>
        <v>44562</v>
      </c>
      <c r="B33" vm="156">
        <f ca="1"/>
        <v>124.42</v>
      </c>
      <c r="C33" vm="157">
        <f ca="1"/>
        <v>98.32</v>
      </c>
      <c r="D33" vm="158">
        <f ca="1"/>
        <v>44.76</v>
      </c>
      <c r="E33" vm="159">
        <f ca="1"/>
        <v>451.77</v>
      </c>
      <c r="F33" s="3">
        <f t="shared" ca="1" si="0"/>
        <v>-9.0241166049610064E-2</v>
      </c>
      <c r="G33" s="3">
        <f t="shared" ca="1" si="1"/>
        <v>-0.17369002640483627</v>
      </c>
      <c r="H33" s="3">
        <f t="shared" ca="1" si="2"/>
        <v>4.3842637864176311E-2</v>
      </c>
      <c r="I33" s="3">
        <f t="shared" ca="1" si="3"/>
        <v>-5.4322325541161204E-2</v>
      </c>
    </row>
    <row r="34" spans="1:9" x14ac:dyDescent="0.25">
      <c r="A34" s="1" vm="160">
        <f ca="1"/>
        <v>44593</v>
      </c>
      <c r="B34" vm="161">
        <f ca="1"/>
        <v>110.44</v>
      </c>
      <c r="C34" vm="162">
        <f ca="1"/>
        <v>91.79</v>
      </c>
      <c r="D34" vm="163">
        <f ca="1"/>
        <v>43.8</v>
      </c>
      <c r="E34" vm="164">
        <f ca="1"/>
        <v>438.72</v>
      </c>
      <c r="F34" s="3">
        <f t="shared" ca="1" si="0"/>
        <v>-0.11919055202492002</v>
      </c>
      <c r="G34" s="3">
        <f t="shared" ca="1" si="1"/>
        <v>-6.8724106026779669E-2</v>
      </c>
      <c r="H34" s="3">
        <f t="shared" ca="1" si="2"/>
        <v>-2.1681066061324052E-2</v>
      </c>
      <c r="I34" s="3">
        <f t="shared" ca="1" si="3"/>
        <v>-2.9311804392888084E-2</v>
      </c>
    </row>
    <row r="35" spans="1:9" x14ac:dyDescent="0.25">
      <c r="A35" s="1" vm="165">
        <f ca="1"/>
        <v>44621</v>
      </c>
      <c r="B35" vm="166">
        <f ca="1"/>
        <v>118.61</v>
      </c>
      <c r="C35" vm="167">
        <f ca="1"/>
        <v>90.97</v>
      </c>
      <c r="D35" vm="168">
        <f ca="1"/>
        <v>45.8</v>
      </c>
      <c r="E35" vm="169">
        <f ca="1"/>
        <v>453.69</v>
      </c>
      <c r="F35" s="3">
        <f t="shared" ca="1" si="0"/>
        <v>7.1368412979230661E-2</v>
      </c>
      <c r="G35" s="3">
        <f t="shared" ca="1" si="1"/>
        <v>-8.9735773970291907E-3</v>
      </c>
      <c r="H35" s="3">
        <f t="shared" ca="1" si="2"/>
        <v>4.465027373773893E-2</v>
      </c>
      <c r="I35" s="3">
        <f t="shared" ca="1" si="3"/>
        <v>3.35527490568093E-2</v>
      </c>
    </row>
    <row r="36" spans="1:9" x14ac:dyDescent="0.25">
      <c r="A36" s="1" vm="170">
        <f ca="1"/>
        <v>44652</v>
      </c>
      <c r="B36" vm="171">
        <f ca="1"/>
        <v>109.74</v>
      </c>
      <c r="C36" vm="172">
        <f ca="1"/>
        <v>74.64</v>
      </c>
      <c r="D36" vm="173">
        <f ca="1"/>
        <v>46.72</v>
      </c>
      <c r="E36" vm="174">
        <f ca="1"/>
        <v>413.56</v>
      </c>
      <c r="F36" s="3">
        <f t="shared" ca="1" si="0"/>
        <v>-7.7726868410355171E-2</v>
      </c>
      <c r="G36" s="3">
        <f t="shared" ca="1" si="1"/>
        <v>-0.19785322529488214</v>
      </c>
      <c r="H36" s="3">
        <f t="shared" ca="1" si="2"/>
        <v>1.9888247399832366E-2</v>
      </c>
      <c r="I36" s="3">
        <f t="shared" ca="1" si="3"/>
        <v>-9.2611538712266517E-2</v>
      </c>
    </row>
    <row r="37" spans="1:9" x14ac:dyDescent="0.25">
      <c r="A37" s="1" vm="175">
        <f ca="1"/>
        <v>44682</v>
      </c>
      <c r="B37" vm="176">
        <f ca="1"/>
        <v>105.62</v>
      </c>
      <c r="C37" vm="177">
        <f ca="1"/>
        <v>78.5</v>
      </c>
      <c r="D37" vm="178">
        <f ca="1"/>
        <v>45.86</v>
      </c>
      <c r="E37" vm="179">
        <f ca="1"/>
        <v>414.87</v>
      </c>
      <c r="F37" s="3">
        <f t="shared" ca="1" si="0"/>
        <v>-3.8266184352042133E-2</v>
      </c>
      <c r="G37" s="3">
        <f t="shared" ca="1" si="1"/>
        <v>5.0422068249274414E-2</v>
      </c>
      <c r="H37" s="3">
        <f t="shared" ca="1" si="2"/>
        <v>-1.8579061090213268E-2</v>
      </c>
      <c r="I37" s="3">
        <f t="shared" ca="1" si="3"/>
        <v>3.162611426184429E-3</v>
      </c>
    </row>
    <row r="38" spans="1:9" x14ac:dyDescent="0.25">
      <c r="A38" s="1" vm="180">
        <f ca="1"/>
        <v>44713</v>
      </c>
      <c r="B38" vm="181">
        <f ca="1"/>
        <v>98.25</v>
      </c>
      <c r="C38" vm="182">
        <f ca="1"/>
        <v>76.39</v>
      </c>
      <c r="D38" vm="183">
        <f ca="1"/>
        <v>36.119999999999997</v>
      </c>
      <c r="E38" vm="184">
        <f ca="1"/>
        <v>379.15</v>
      </c>
      <c r="F38" s="3">
        <f t="shared" ca="1" si="0"/>
        <v>-7.2332496529416548E-2</v>
      </c>
      <c r="G38" s="3">
        <f t="shared" ca="1" si="1"/>
        <v>-2.7246827235094365E-2</v>
      </c>
      <c r="H38" s="3">
        <f t="shared" ca="1" si="2"/>
        <v>-0.23874654888097371</v>
      </c>
      <c r="I38" s="3">
        <f t="shared" ca="1" si="3"/>
        <v>-9.0033312997732234E-2</v>
      </c>
    </row>
    <row r="39" spans="1:9" x14ac:dyDescent="0.25">
      <c r="A39" s="1" vm="185">
        <f ca="1"/>
        <v>44743</v>
      </c>
      <c r="B39" vm="186">
        <f ca="1"/>
        <v>97.62</v>
      </c>
      <c r="C39" vm="187">
        <f ca="1"/>
        <v>84.78</v>
      </c>
      <c r="D39" vm="188">
        <f ca="1"/>
        <v>38.119999999999997</v>
      </c>
      <c r="E39" vm="189">
        <f ca="1"/>
        <v>414.28</v>
      </c>
      <c r="F39" s="3">
        <f t="shared" ca="1" si="0"/>
        <v>-6.4328602903691422E-3</v>
      </c>
      <c r="G39" s="3">
        <f t="shared" ca="1" si="1"/>
        <v>0.10420786837122281</v>
      </c>
      <c r="H39" s="3">
        <f t="shared" ca="1" si="2"/>
        <v>5.3892350237216759E-2</v>
      </c>
      <c r="I39" s="3">
        <f t="shared" ca="1" si="3"/>
        <v>8.8610168573733578E-2</v>
      </c>
    </row>
    <row r="40" spans="1:9" x14ac:dyDescent="0.25">
      <c r="A40" s="1" vm="190">
        <f ca="1"/>
        <v>44774</v>
      </c>
      <c r="B40" vm="191">
        <f ca="1"/>
        <v>88.49</v>
      </c>
      <c r="C40" vm="192">
        <f ca="1"/>
        <v>84.07</v>
      </c>
      <c r="D40" vm="193">
        <f ca="1"/>
        <v>36.700000000000003</v>
      </c>
      <c r="E40" vm="194">
        <f ca="1"/>
        <v>397.18</v>
      </c>
      <c r="F40" s="3">
        <f t="shared" ca="1" si="0"/>
        <v>-9.819283917974278E-2</v>
      </c>
      <c r="G40" s="3">
        <f t="shared" ca="1" si="1"/>
        <v>-8.4098807772856558E-3</v>
      </c>
      <c r="H40" s="3">
        <f t="shared" ca="1" si="2"/>
        <v>-3.7962323725476678E-2</v>
      </c>
      <c r="I40" s="3">
        <f t="shared" ca="1" si="3"/>
        <v>-4.2152495284659391E-2</v>
      </c>
    </row>
    <row r="41" spans="1:9" x14ac:dyDescent="0.25">
      <c r="A41" s="1" vm="195">
        <f ca="1"/>
        <v>44805</v>
      </c>
      <c r="B41" vm="196">
        <f ca="1"/>
        <v>80.31</v>
      </c>
      <c r="C41" vm="197">
        <f ca="1"/>
        <v>84.26</v>
      </c>
      <c r="D41" vm="198">
        <f ca="1"/>
        <v>30.84</v>
      </c>
      <c r="E41" vm="199">
        <f ca="1"/>
        <v>358.65</v>
      </c>
      <c r="F41" s="3">
        <f t="shared" ca="1" si="0"/>
        <v>-9.6995405078887903E-2</v>
      </c>
      <c r="G41" s="3">
        <f t="shared" ca="1" si="1"/>
        <v>2.2574714036651829E-3</v>
      </c>
      <c r="H41" s="3">
        <f t="shared" ca="1" si="2"/>
        <v>-0.17396420636539589</v>
      </c>
      <c r="I41" s="3">
        <f t="shared" ca="1" si="3"/>
        <v>-0.10204259586357527</v>
      </c>
    </row>
    <row r="42" spans="1:9" x14ac:dyDescent="0.25">
      <c r="A42" s="1" vm="200">
        <f ca="1"/>
        <v>44835</v>
      </c>
      <c r="B42" vm="201">
        <f ca="1"/>
        <v>88.04</v>
      </c>
      <c r="C42" vm="202">
        <f ca="1"/>
        <v>86.59</v>
      </c>
      <c r="D42" vm="203">
        <f ca="1"/>
        <v>36.35</v>
      </c>
      <c r="E42" vm="204">
        <f ca="1"/>
        <v>387.79</v>
      </c>
      <c r="F42" s="3">
        <f t="shared" ca="1" si="0"/>
        <v>9.1897110457890036E-2</v>
      </c>
      <c r="G42" s="3">
        <f t="shared" ca="1" si="1"/>
        <v>2.7277078908839323E-2</v>
      </c>
      <c r="H42" s="3">
        <f t="shared" ca="1" si="2"/>
        <v>0.16438165528439966</v>
      </c>
      <c r="I42" s="3">
        <f t="shared" ca="1" si="3"/>
        <v>7.811697341575051E-2</v>
      </c>
    </row>
    <row r="43" spans="1:9" x14ac:dyDescent="0.25">
      <c r="A43" s="1" vm="205">
        <f ca="1"/>
        <v>44866</v>
      </c>
      <c r="B43" vm="206">
        <f ca="1"/>
        <v>92.99</v>
      </c>
      <c r="C43" vm="207">
        <f ca="1"/>
        <v>102.2</v>
      </c>
      <c r="D43" vm="208">
        <f ca="1"/>
        <v>39.909999999999997</v>
      </c>
      <c r="E43" vm="209">
        <f ca="1"/>
        <v>409.32</v>
      </c>
      <c r="F43" s="3">
        <f t="shared" ca="1" si="0"/>
        <v>5.4700703831844902E-2</v>
      </c>
      <c r="G43" s="3">
        <f t="shared" ca="1" si="1"/>
        <v>0.16574734230989416</v>
      </c>
      <c r="H43" s="3">
        <f t="shared" ca="1" si="2"/>
        <v>9.3432715081114087E-2</v>
      </c>
      <c r="I43" s="3">
        <f t="shared" ca="1" si="3"/>
        <v>5.4033290230360631E-2</v>
      </c>
    </row>
    <row r="44" spans="1:9" x14ac:dyDescent="0.25">
      <c r="A44" s="1" vm="210">
        <f ca="1"/>
        <v>44896</v>
      </c>
      <c r="B44" vm="211">
        <f ca="1"/>
        <v>92.29</v>
      </c>
      <c r="C44" vm="212">
        <f ca="1"/>
        <v>99.2</v>
      </c>
      <c r="D44" vm="213">
        <f ca="1"/>
        <v>33.67</v>
      </c>
      <c r="E44" vm="214">
        <f ca="1"/>
        <v>384.21</v>
      </c>
      <c r="F44" s="3">
        <f t="shared" ca="1" si="0"/>
        <v>-7.5561672126204333E-3</v>
      </c>
      <c r="G44" s="3">
        <f t="shared" ca="1" si="1"/>
        <v>-2.9793663478777006E-2</v>
      </c>
      <c r="H44" s="3">
        <f t="shared" ca="1" si="2"/>
        <v>-0.17001968588765923</v>
      </c>
      <c r="I44" s="3">
        <f t="shared" ca="1" si="3"/>
        <v>-6.3307968112464655E-2</v>
      </c>
    </row>
    <row r="45" spans="1:9" x14ac:dyDescent="0.25">
      <c r="A45" s="1" vm="215">
        <f ca="1"/>
        <v>44927</v>
      </c>
      <c r="B45" vm="216">
        <f ca="1"/>
        <v>98.88</v>
      </c>
      <c r="C45" vm="217">
        <f ca="1"/>
        <v>109.14</v>
      </c>
      <c r="D45" vm="218">
        <f ca="1"/>
        <v>35.770000000000003</v>
      </c>
      <c r="E45" vm="219">
        <f ca="1"/>
        <v>408.31</v>
      </c>
      <c r="F45" s="3">
        <f t="shared" ca="1" si="0"/>
        <v>6.8971200431895169E-2</v>
      </c>
      <c r="G45" s="3">
        <f t="shared" ca="1" si="1"/>
        <v>9.5493447467258685E-2</v>
      </c>
      <c r="H45" s="3">
        <f t="shared" ca="1" si="2"/>
        <v>6.050232009794336E-2</v>
      </c>
      <c r="I45" s="3">
        <f t="shared" ca="1" si="3"/>
        <v>6.0837411714769481E-2</v>
      </c>
    </row>
    <row r="46" spans="1:9" x14ac:dyDescent="0.25">
      <c r="A46" s="1" vm="220">
        <f ca="1"/>
        <v>44958</v>
      </c>
      <c r="B46" vm="221">
        <f ca="1"/>
        <v>98.13</v>
      </c>
      <c r="C46" vm="222">
        <f ca="1"/>
        <v>102.09</v>
      </c>
      <c r="D46" vm="223">
        <f ca="1"/>
        <v>33.58</v>
      </c>
      <c r="E46" vm="224">
        <f ca="1"/>
        <v>397.97</v>
      </c>
      <c r="F46" s="3">
        <f t="shared" ca="1" si="0"/>
        <v>-7.6138634909783901E-3</v>
      </c>
      <c r="G46" s="3">
        <f t="shared" ca="1" si="1"/>
        <v>-6.6776684577161766E-2</v>
      </c>
      <c r="H46" s="3">
        <f t="shared" ca="1" si="2"/>
        <v>-6.3178901621531794E-2</v>
      </c>
      <c r="I46" s="3">
        <f t="shared" ca="1" si="3"/>
        <v>-2.5650064261823993E-2</v>
      </c>
    </row>
    <row r="47" spans="1:9" x14ac:dyDescent="0.25">
      <c r="A47" s="1" vm="225">
        <f ca="1"/>
        <v>44986</v>
      </c>
      <c r="B47" vm="226">
        <f ca="1"/>
        <v>100.92</v>
      </c>
      <c r="C47" vm="227">
        <f ca="1"/>
        <v>104.13</v>
      </c>
      <c r="D47" vm="228">
        <f ca="1"/>
        <v>32.54</v>
      </c>
      <c r="E47" vm="229">
        <f ca="1"/>
        <v>411.08</v>
      </c>
      <c r="F47" s="3">
        <f t="shared" ca="1" si="0"/>
        <v>2.8034993554454733E-2</v>
      </c>
      <c r="G47" s="3">
        <f t="shared" ca="1" si="1"/>
        <v>1.9785341360880511E-2</v>
      </c>
      <c r="H47" s="3">
        <f t="shared" ca="1" si="2"/>
        <v>-3.1460549858502947E-2</v>
      </c>
      <c r="I47" s="3">
        <f t="shared" ca="1" si="3"/>
        <v>3.2411217197836843E-2</v>
      </c>
    </row>
    <row r="48" spans="1:9" x14ac:dyDescent="0.25">
      <c r="A48" s="1" vm="230">
        <f ca="1"/>
        <v>45017</v>
      </c>
      <c r="B48" vm="231">
        <f ca="1"/>
        <v>98.17</v>
      </c>
      <c r="C48" vm="232">
        <f ca="1"/>
        <v>114.29</v>
      </c>
      <c r="D48" vm="233">
        <f ca="1"/>
        <v>30.29</v>
      </c>
      <c r="E48" vm="234">
        <f ca="1"/>
        <v>417.66</v>
      </c>
      <c r="F48" s="3">
        <f t="shared" ca="1" si="0"/>
        <v>-2.7627454068426937E-2</v>
      </c>
      <c r="G48" s="3">
        <f t="shared" ca="1" si="1"/>
        <v>9.3098959367702044E-2</v>
      </c>
      <c r="H48" s="3">
        <f t="shared" ca="1" si="2"/>
        <v>-7.1652476751745756E-2</v>
      </c>
      <c r="I48" s="3">
        <f t="shared" ca="1" si="3"/>
        <v>1.5879861651757834E-2</v>
      </c>
    </row>
    <row r="49" spans="1:9" x14ac:dyDescent="0.25">
      <c r="A49" s="1" vm="235">
        <f ca="1"/>
        <v>45047</v>
      </c>
      <c r="B49" vm="236">
        <f ca="1"/>
        <v>103.15</v>
      </c>
      <c r="C49" vm="237">
        <f ca="1"/>
        <v>97.64</v>
      </c>
      <c r="D49" vm="238">
        <f ca="1"/>
        <v>29.87</v>
      </c>
      <c r="E49" vm="239">
        <f ca="1"/>
        <v>419.43</v>
      </c>
      <c r="F49" s="3">
        <f t="shared" ca="1" si="0"/>
        <v>4.9483569812830766E-2</v>
      </c>
      <c r="G49" s="3">
        <f t="shared" ca="1" si="1"/>
        <v>-0.15745183238474725</v>
      </c>
      <c r="H49" s="3">
        <f t="shared" ca="1" si="2"/>
        <v>-1.3962992811127494E-2</v>
      </c>
      <c r="I49" s="3">
        <f t="shared" ca="1" si="3"/>
        <v>4.2289422592128138E-3</v>
      </c>
    </row>
    <row r="50" spans="1:9" x14ac:dyDescent="0.25">
      <c r="A50" s="1" vm="240">
        <f ca="1"/>
        <v>45078</v>
      </c>
      <c r="B50" vm="241">
        <f ca="1"/>
        <v>104.29</v>
      </c>
      <c r="C50" vm="242">
        <f ca="1"/>
        <v>99.06</v>
      </c>
      <c r="D50" vm="243">
        <f ca="1"/>
        <v>36.21</v>
      </c>
      <c r="E50" vm="244">
        <f ca="1"/>
        <v>445.71</v>
      </c>
      <c r="F50" s="3">
        <f t="shared" ca="1" si="0"/>
        <v>1.0991240615860714E-2</v>
      </c>
      <c r="G50" s="3">
        <f t="shared" ca="1" si="1"/>
        <v>1.4438481635332429E-2</v>
      </c>
      <c r="H50" s="3">
        <f t="shared" ca="1" si="2"/>
        <v>0.19248069154953143</v>
      </c>
      <c r="I50" s="3">
        <f t="shared" ca="1" si="3"/>
        <v>6.0771869649528194E-2</v>
      </c>
    </row>
    <row r="51" spans="1:9" x14ac:dyDescent="0.25">
      <c r="A51" s="1" vm="245">
        <f ca="1"/>
        <v>45108</v>
      </c>
      <c r="B51" vm="246">
        <f ca="1"/>
        <v>105.89</v>
      </c>
      <c r="C51" vm="247">
        <f ca="1"/>
        <v>101.57</v>
      </c>
      <c r="D51" vm="248">
        <f ca="1"/>
        <v>34.159999999999997</v>
      </c>
      <c r="E51" vm="249">
        <f ca="1"/>
        <v>460.18</v>
      </c>
      <c r="F51" s="3">
        <f t="shared" ca="1" si="0"/>
        <v>1.522533930924156E-2</v>
      </c>
      <c r="G51" s="3">
        <f t="shared" ca="1" si="1"/>
        <v>2.5022488791318104E-2</v>
      </c>
      <c r="H51" s="3">
        <f t="shared" ca="1" si="2"/>
        <v>-5.8279954857180863E-2</v>
      </c>
      <c r="I51" s="3">
        <f t="shared" ca="1" si="3"/>
        <v>3.1949200974015553E-2</v>
      </c>
    </row>
    <row r="52" spans="1:9" x14ac:dyDescent="0.25">
      <c r="A52" s="1" vm="250">
        <f ca="1"/>
        <v>45139</v>
      </c>
      <c r="B52" vm="251">
        <f ca="1"/>
        <v>106.02</v>
      </c>
      <c r="C52" vm="252">
        <f ca="1"/>
        <v>97.44</v>
      </c>
      <c r="D52" vm="253">
        <f ca="1"/>
        <v>31.6</v>
      </c>
      <c r="E52" vm="254">
        <f ca="1"/>
        <v>452.69</v>
      </c>
      <c r="F52" s="3">
        <f t="shared" ca="1" si="0"/>
        <v>1.2269361172968524E-3</v>
      </c>
      <c r="G52" s="3">
        <f t="shared" ca="1" si="1"/>
        <v>-4.1511411989822791E-2</v>
      </c>
      <c r="H52" s="3">
        <f t="shared" ca="1" si="2"/>
        <v>-7.7898248327502528E-2</v>
      </c>
      <c r="I52" s="3">
        <f t="shared" ca="1" si="3"/>
        <v>-1.641015277757191E-2</v>
      </c>
    </row>
    <row r="53" spans="1:9" x14ac:dyDescent="0.25">
      <c r="A53" s="1" vm="255">
        <f ca="1"/>
        <v>45170</v>
      </c>
      <c r="B53" vm="256">
        <f ca="1"/>
        <v>105.2</v>
      </c>
      <c r="C53" vm="257">
        <f ca="1"/>
        <v>91.27</v>
      </c>
      <c r="D53" vm="258">
        <f ca="1"/>
        <v>27.07</v>
      </c>
      <c r="E53" vm="259">
        <f ca="1"/>
        <v>429.43</v>
      </c>
      <c r="F53" s="3">
        <f t="shared" ca="1" si="0"/>
        <v>-7.7644552560505063E-3</v>
      </c>
      <c r="G53" s="3">
        <f t="shared" ca="1" si="1"/>
        <v>-6.5414657432801018E-2</v>
      </c>
      <c r="H53" s="3">
        <f t="shared" ca="1" si="2"/>
        <v>-0.15473101696665659</v>
      </c>
      <c r="I53" s="3">
        <f t="shared" ca="1" si="3"/>
        <v>-5.2748816581768214E-2</v>
      </c>
    </row>
    <row r="54" spans="1:9" x14ac:dyDescent="0.25">
      <c r="A54" s="1" vm="260">
        <f ca="1"/>
        <v>45200</v>
      </c>
      <c r="B54" vm="261">
        <f ca="1"/>
        <v>102.53</v>
      </c>
      <c r="C54" vm="262">
        <f ca="1"/>
        <v>92.24</v>
      </c>
      <c r="D54" vm="263">
        <f ca="1"/>
        <v>22.23</v>
      </c>
      <c r="E54" vm="264">
        <f ca="1"/>
        <v>419.94</v>
      </c>
      <c r="F54" s="3">
        <f t="shared" ca="1" si="0"/>
        <v>-2.570786162160961E-2</v>
      </c>
      <c r="G54" s="3">
        <f t="shared" ca="1" si="1"/>
        <v>1.0571729432017668E-2</v>
      </c>
      <c r="H54" s="3">
        <f t="shared" ca="1" si="2"/>
        <v>-0.19698337565010457</v>
      </c>
      <c r="I54" s="3">
        <f t="shared" ca="1" si="3"/>
        <v>-2.2346904002543255E-2</v>
      </c>
    </row>
    <row r="55" spans="1:9" x14ac:dyDescent="0.25">
      <c r="A55" s="1" vm="265">
        <f ca="1"/>
        <v>45231</v>
      </c>
      <c r="B55" vm="266">
        <f ca="1"/>
        <v>122.24</v>
      </c>
      <c r="C55" vm="267">
        <f ca="1"/>
        <v>99.3</v>
      </c>
      <c r="D55" vm="268">
        <f ca="1"/>
        <v>25.57</v>
      </c>
      <c r="E55" vm="269">
        <f ca="1"/>
        <v>458.42</v>
      </c>
      <c r="F55" s="3">
        <f t="shared" ca="1" si="0"/>
        <v>0.17583088673621036</v>
      </c>
      <c r="G55" s="3">
        <f t="shared" ca="1" si="1"/>
        <v>7.3751695090323269E-2</v>
      </c>
      <c r="H55" s="3">
        <f t="shared" ca="1" si="2"/>
        <v>0.13997706132699012</v>
      </c>
      <c r="I55" s="3">
        <f t="shared" ca="1" si="3"/>
        <v>8.7673950536716935E-2</v>
      </c>
    </row>
    <row r="56" spans="1:9" x14ac:dyDescent="0.25">
      <c r="A56" s="1" vm="270">
        <f ca="1"/>
        <v>45261</v>
      </c>
      <c r="B56" vm="271">
        <f ca="1"/>
        <v>128.54</v>
      </c>
      <c r="C56" vm="272">
        <f ca="1"/>
        <v>96.01</v>
      </c>
      <c r="D56" vm="273">
        <f ca="1"/>
        <v>28.88</v>
      </c>
      <c r="E56" vm="274">
        <f ca="1"/>
        <v>477.63</v>
      </c>
      <c r="F56" s="3">
        <f t="shared" ca="1" si="0"/>
        <v>5.0253814524929663E-2</v>
      </c>
      <c r="G56" s="3">
        <f t="shared" ca="1" si="1"/>
        <v>-3.3693218341594389E-2</v>
      </c>
      <c r="H56" s="3">
        <f t="shared" ca="1" si="2"/>
        <v>0.12172952472153016</v>
      </c>
      <c r="I56" s="3">
        <f t="shared" ca="1" si="3"/>
        <v>4.1050579709802706E-2</v>
      </c>
    </row>
    <row r="57" spans="1:9" x14ac:dyDescent="0.25">
      <c r="A57" s="1" vm="275">
        <f ca="1"/>
        <v>45292</v>
      </c>
      <c r="B57" vm="276">
        <f ca="1"/>
        <v>119.49</v>
      </c>
      <c r="C57" vm="277">
        <f ca="1"/>
        <v>93.03</v>
      </c>
      <c r="D57" vm="278">
        <f ca="1"/>
        <v>29.89</v>
      </c>
      <c r="E57" vm="279">
        <f ca="1"/>
        <v>485.2</v>
      </c>
      <c r="F57" s="3">
        <f t="shared" ca="1" si="0"/>
        <v>-7.300745408147756E-2</v>
      </c>
      <c r="G57" s="3">
        <f t="shared" ca="1" si="1"/>
        <v>-3.1530330929065174E-2</v>
      </c>
      <c r="H57" s="3">
        <f t="shared" ca="1" si="2"/>
        <v>3.4374662271221088E-2</v>
      </c>
      <c r="I57" s="3">
        <f t="shared" ca="1" si="3"/>
        <v>1.5724802893872111E-2</v>
      </c>
    </row>
    <row r="58" spans="1:9" x14ac:dyDescent="0.25">
      <c r="A58" s="1" vm="280">
        <f ca="1"/>
        <v>45323</v>
      </c>
      <c r="B58" vm="281">
        <f ca="1"/>
        <v>137.35</v>
      </c>
      <c r="C58" vm="282">
        <f ca="1"/>
        <v>94.9</v>
      </c>
      <c r="D58" vm="283">
        <f ca="1"/>
        <v>34.270000000000003</v>
      </c>
      <c r="E58" vm="284">
        <f ca="1"/>
        <v>510.45</v>
      </c>
      <c r="F58" s="3">
        <f t="shared" ca="1" si="0"/>
        <v>0.13929972667962037</v>
      </c>
      <c r="G58" s="3">
        <f t="shared" ca="1" si="1"/>
        <v>1.9901683835414963E-2</v>
      </c>
      <c r="H58" s="3">
        <f t="shared" ca="1" si="2"/>
        <v>0.13674635959067111</v>
      </c>
      <c r="I58" s="3">
        <f t="shared" ca="1" si="3"/>
        <v>5.0731512545129288E-2</v>
      </c>
    </row>
    <row r="59" spans="1:9" x14ac:dyDescent="0.25">
      <c r="A59" s="1" vm="285">
        <f ca="1"/>
        <v>45352</v>
      </c>
      <c r="B59" vm="286">
        <f ca="1"/>
        <v>148.87</v>
      </c>
      <c r="C59" vm="287">
        <f ca="1"/>
        <v>91.39</v>
      </c>
      <c r="D59" vm="288">
        <f ca="1"/>
        <v>29.19</v>
      </c>
      <c r="E59" vm="289">
        <f ca="1"/>
        <v>525.73</v>
      </c>
      <c r="F59" s="3">
        <f t="shared" ca="1" si="0"/>
        <v>8.0541029347682994E-2</v>
      </c>
      <c r="G59" s="3">
        <f t="shared" ca="1" si="1"/>
        <v>-3.7687642331771923E-2</v>
      </c>
      <c r="H59" s="3">
        <f t="shared" ca="1" si="2"/>
        <v>-0.1604441510204942</v>
      </c>
      <c r="I59" s="3">
        <f t="shared" ca="1" si="3"/>
        <v>2.949508335025066E-2</v>
      </c>
    </row>
    <row r="60" spans="1:9" x14ac:dyDescent="0.25">
      <c r="A60" s="1" vm="290">
        <f ca="1"/>
        <v>45383</v>
      </c>
      <c r="B60" vm="291">
        <f ca="1"/>
        <v>144.47</v>
      </c>
      <c r="C60" vm="191">
        <f ca="1"/>
        <v>88.49</v>
      </c>
      <c r="D60" vm="292">
        <f ca="1"/>
        <v>25.94</v>
      </c>
      <c r="E60" vm="293">
        <f ca="1"/>
        <v>504.44</v>
      </c>
      <c r="F60" s="3">
        <f t="shared" ca="1" si="0"/>
        <v>-3.0001568347675936E-2</v>
      </c>
      <c r="G60" s="3">
        <f t="shared" ca="1" si="1"/>
        <v>-3.2246512004851548E-2</v>
      </c>
      <c r="H60" s="3">
        <f t="shared" ca="1" si="2"/>
        <v>-0.1180400059777256</v>
      </c>
      <c r="I60" s="3">
        <f t="shared" ca="1" si="3"/>
        <v>-4.1338869877601256E-2</v>
      </c>
    </row>
    <row r="61" spans="1:9" x14ac:dyDescent="0.25">
      <c r="A61" s="1" vm="294">
        <f ca="1"/>
        <v>45413</v>
      </c>
      <c r="B61" vm="295">
        <f ca="1"/>
        <v>163.85</v>
      </c>
      <c r="C61" vm="296">
        <f ca="1"/>
        <v>80.22</v>
      </c>
      <c r="D61" vm="297">
        <f ca="1"/>
        <v>26.84</v>
      </c>
      <c r="E61" vm="298">
        <f ca="1"/>
        <v>529.96</v>
      </c>
      <c r="F61" s="3">
        <f t="shared" ca="1" si="0"/>
        <v>0.12587950160353362</v>
      </c>
      <c r="G61" s="3">
        <f t="shared" ca="1" si="1"/>
        <v>-9.8116690937351966E-2</v>
      </c>
      <c r="H61" s="3">
        <f t="shared" ca="1" si="2"/>
        <v>3.4107133215183161E-2</v>
      </c>
      <c r="I61" s="3">
        <f t="shared" ca="1" si="3"/>
        <v>4.9352628912248675E-2</v>
      </c>
    </row>
    <row r="62" spans="1:9" x14ac:dyDescent="0.25">
      <c r="A62" s="1" vm="299">
        <f ca="1"/>
        <v>45444</v>
      </c>
      <c r="B62" vm="300">
        <f ca="1"/>
        <v>162.91999999999999</v>
      </c>
      <c r="C62" vm="301">
        <f ca="1"/>
        <v>77.849999999999994</v>
      </c>
      <c r="D62" vm="302">
        <f ca="1"/>
        <v>28.61</v>
      </c>
      <c r="E62" vm="303">
        <f ca="1"/>
        <v>547.23</v>
      </c>
      <c r="F62" s="3">
        <f t="shared" ca="1" si="0"/>
        <v>-5.6920923646118417E-3</v>
      </c>
      <c r="G62" s="3">
        <f t="shared" ca="1" si="1"/>
        <v>-2.9988962061899511E-2</v>
      </c>
      <c r="H62" s="3">
        <f t="shared" ca="1" si="2"/>
        <v>6.3862994958537783E-2</v>
      </c>
      <c r="I62" s="3">
        <f t="shared" ca="1" si="3"/>
        <v>3.2067657367010456E-2</v>
      </c>
    </row>
    <row r="63" spans="1:9" x14ac:dyDescent="0.25">
      <c r="A63" s="1"/>
      <c r="F63" s="3"/>
      <c r="G63" s="3"/>
      <c r="H63" s="3"/>
      <c r="I63" s="3"/>
    </row>
    <row r="64" spans="1:9" x14ac:dyDescent="0.25">
      <c r="A64" t="s">
        <v>1</v>
      </c>
      <c r="F64" s="3">
        <f ca="1">STDEV(F3:F62)</f>
        <v>7.3435156807079918E-2</v>
      </c>
      <c r="G64" s="3">
        <f ca="1">STDEV(G3:G62)</f>
        <v>7.8305035762500169E-2</v>
      </c>
      <c r="H64" s="3">
        <f ca="1">STDEV(H3:H62)</f>
        <v>0.10939356486992768</v>
      </c>
      <c r="I64" s="3">
        <f ca="1">STDEV(I3:I62)</f>
        <v>5.2800952979605964E-2</v>
      </c>
    </row>
    <row r="65" spans="1:11" x14ac:dyDescent="0.25">
      <c r="A65" t="s">
        <v>2</v>
      </c>
      <c r="F65" s="3">
        <f ca="1">F64*SQRT(12)</f>
        <v>0.2543868453032998</v>
      </c>
      <c r="G65" s="3">
        <f ca="1">G64*SQRT(12)</f>
        <v>0.27125660085829645</v>
      </c>
      <c r="H65" s="3">
        <f ca="1">H64*SQRT(12)</f>
        <v>0.37895042475159318</v>
      </c>
      <c r="I65" s="3">
        <f ca="1">I64*SQRT(12)</f>
        <v>0.18290786649746565</v>
      </c>
      <c r="K65" s="17"/>
    </row>
    <row r="66" spans="1:11" x14ac:dyDescent="0.25">
      <c r="A66" t="s">
        <v>3</v>
      </c>
      <c r="F66" s="6">
        <f ca="1">CORREL(F3:F62,$I$3:$I$62)</f>
        <v>0.71508676878811583</v>
      </c>
      <c r="G66" s="6">
        <f ca="1">CORREL(G3:G62,$I$3:$I$62)</f>
        <v>0.62696584185949134</v>
      </c>
      <c r="H66" s="6">
        <f ca="1">CORREL(H3:H62,$I$3:$I$62)</f>
        <v>0.56617268661348252</v>
      </c>
      <c r="I66" s="6">
        <f ca="1">CORREL(I3:I62,$I$3:$I$62)</f>
        <v>1</v>
      </c>
    </row>
    <row r="67" spans="1:11" x14ac:dyDescent="0.25">
      <c r="A67" t="s">
        <v>4</v>
      </c>
      <c r="F67" s="7">
        <f ca="1">(F66*F65*$I$65)/$I$65^2</f>
        <v>0.99453714437514051</v>
      </c>
      <c r="G67" s="7">
        <f ca="1">(G66*G65*$I$65)/$I$65^2</f>
        <v>0.9298048595379701</v>
      </c>
      <c r="H67" s="7">
        <f ca="1">(H66*H65*$I$65)/$I$65^2</f>
        <v>1.1730024748711541</v>
      </c>
      <c r="I67">
        <f ca="1">(I66*I65*$I$65)/$I$65^2</f>
        <v>1</v>
      </c>
    </row>
    <row r="68" spans="1:11" x14ac:dyDescent="0.25">
      <c r="A68" t="s">
        <v>7</v>
      </c>
      <c r="F68" s="3">
        <f ca="1">$K$1+F67*$M$1</f>
        <v>8.6688617229383008E-2</v>
      </c>
      <c r="G68" s="3">
        <f ca="1">$K$1+G67*$M$1</f>
        <v>8.2998876993664289E-2</v>
      </c>
      <c r="H68" s="3">
        <f ca="1">$K$1+H67*$M$1</f>
        <v>9.6861141067655782E-2</v>
      </c>
      <c r="I68" s="3">
        <f ca="1">$K$1+I67*$M$1</f>
        <v>8.6999999999999994E-2</v>
      </c>
    </row>
  </sheetData>
  <phoneticPr fontId="0" type="noConversion"/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Problem 1</vt:lpstr>
      <vt:lpstr>GRMN</vt:lpstr>
      <vt:lpstr>LUV</vt:lpstr>
      <vt:lpstr>SBUX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cp:lastPrinted>2011-10-04T19:06:23Z</cp:lastPrinted>
  <dcterms:created xsi:type="dcterms:W3CDTF">2009-10-08T17:35:40Z</dcterms:created>
  <dcterms:modified xsi:type="dcterms:W3CDTF">2024-10-12T14:17:44Z</dcterms:modified>
</cp:coreProperties>
</file>